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ThisWorkbook" defaultThemeVersion="124226"/>
  <mc:AlternateContent xmlns:mc="http://schemas.openxmlformats.org/markup-compatibility/2006">
    <mc:Choice Requires="x15">
      <x15ac:absPath xmlns:x15ac="http://schemas.microsoft.com/office/spreadsheetml/2010/11/ac" url="E:\AAA-Ivoscheck\PUPP\PUPP 2025\Kuchyně Pupp\DSP\VŘ Technologie\VZT a chlazení\"/>
    </mc:Choice>
  </mc:AlternateContent>
  <xr:revisionPtr revIDLastSave="0" documentId="8_{197ECF14-358B-42BB-A4CA-D60830B9630A}" xr6:coauthVersionLast="47" xr6:coauthVersionMax="47" xr10:uidLastSave="{00000000-0000-0000-0000-000000000000}"/>
  <bookViews>
    <workbookView xWindow="-108" yWindow="-108" windowWidth="23256" windowHeight="13176" activeTab="3" xr2:uid="{00000000-000D-0000-FFFF-FFFF00000000}"/>
  </bookViews>
  <sheets>
    <sheet name="Pokyny pro vyplnění" sheetId="11" r:id="rId1"/>
    <sheet name="Krycí list" sheetId="1" r:id="rId2"/>
    <sheet name="VzorPolozky" sheetId="10" state="hidden" r:id="rId3"/>
    <sheet name="Rozpočet Pol" sheetId="12" r:id="rId4"/>
  </sheets>
  <externalReferences>
    <externalReference r:id="rId5"/>
  </externalReferences>
  <definedNames>
    <definedName name="CelkemDPHVypocet" localSheetId="1">'Krycí list'!$H$40</definedName>
    <definedName name="CenaCelkem">'Krycí list'!$G$29</definedName>
    <definedName name="CenaCelkemBezDPH">'Krycí list'!$G$28</definedName>
    <definedName name="CenaCelkemVypocet" localSheetId="1">'Krycí list'!$I$40</definedName>
    <definedName name="cisloobjektu">'Krycí list'!$C$3</definedName>
    <definedName name="CisloRozpoctu">'[1]Krycí list'!$C$2</definedName>
    <definedName name="CisloStavby" localSheetId="1">'Krycí list'!$C$2</definedName>
    <definedName name="cislostavby">'[1]Krycí list'!$A$7</definedName>
    <definedName name="CisloStavebnihoRozpoctu">'Krycí list'!$D$4</definedName>
    <definedName name="dadresa">'Krycí list'!$D$12:$G$12</definedName>
    <definedName name="DIČ" localSheetId="1">'Krycí list'!$I$12</definedName>
    <definedName name="dmisto">'Krycí list'!$D$13:$G$13</definedName>
    <definedName name="DPHSni">'Krycí list'!$G$24</definedName>
    <definedName name="DPHZakl">'Krycí list'!$G$26</definedName>
    <definedName name="dpsc" localSheetId="1">'Krycí list'!$C$13</definedName>
    <definedName name="IČO" localSheetId="1">'Krycí list'!$I$11</definedName>
    <definedName name="Mena">'Krycí list'!$J$29</definedName>
    <definedName name="MistoStavby">'Krycí list'!$D$4</definedName>
    <definedName name="nazevobjektu">'Krycí list'!$D$3</definedName>
    <definedName name="NazevRozpoctu">'[1]Krycí list'!$D$2</definedName>
    <definedName name="NazevStavby" localSheetId="1">'Krycí list'!$D$2</definedName>
    <definedName name="nazevstavby">'[1]Krycí list'!$C$7</definedName>
    <definedName name="NazevStavebnihoRozpoctu">'Krycí list'!$E$4</definedName>
    <definedName name="oadresa">'Krycí list'!$D$6</definedName>
    <definedName name="Objednatel" localSheetId="1">'Krycí list'!$D$5</definedName>
    <definedName name="Objekt" localSheetId="1">'Krycí list'!$B$38</definedName>
    <definedName name="_xlnm.Print_Area" localSheetId="1">'Krycí list'!$A$1:$J$54</definedName>
    <definedName name="_xlnm.Print_Area" localSheetId="3">'Rozpočet Pol'!$A$1:$U$49</definedName>
    <definedName name="odic" localSheetId="1">'Krycí list'!$I$6</definedName>
    <definedName name="oico" localSheetId="1">'Krycí list'!$I$5</definedName>
    <definedName name="omisto" localSheetId="1">'Krycí list'!$D$7</definedName>
    <definedName name="onazev" localSheetId="1">'Krycí list'!$D$6</definedName>
    <definedName name="opsc" localSheetId="1">'Krycí list'!$C$7</definedName>
    <definedName name="padresa">'Krycí list'!$D$9</definedName>
    <definedName name="pdic">'Krycí list'!$I$9</definedName>
    <definedName name="pico">'Krycí list'!$I$8</definedName>
    <definedName name="pmisto">'Krycí list'!$D$10</definedName>
    <definedName name="PocetMJ">#REF!</definedName>
    <definedName name="PoptavkaID">'Krycí list'!$A$1</definedName>
    <definedName name="pPSC">'Krycí list'!$C$10</definedName>
    <definedName name="Projektant">'Krycí list'!$D$8</definedName>
    <definedName name="SazbaDPH1" localSheetId="1">'Krycí list'!$E$23</definedName>
    <definedName name="SazbaDPH1">'[1]Krycí list'!$C$30</definedName>
    <definedName name="SazbaDPH2" localSheetId="1">'Krycí list'!$E$25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'Krycí list'!$D$14</definedName>
    <definedName name="Z_B7E7C763_C459_487D_8ABA_5CFDDFBD5A84_.wvu.Cols" localSheetId="1" hidden="1">'Krycí list'!$A:$A</definedName>
    <definedName name="Z_B7E7C763_C459_487D_8ABA_5CFDDFBD5A84_.wvu.PrintArea" localSheetId="1" hidden="1">'Krycí list'!$B$1:$J$36</definedName>
    <definedName name="ZakladDPHSni">'Krycí list'!$G$23</definedName>
    <definedName name="ZakladDPHSniVypocet" localSheetId="1">'Krycí list'!$F$40</definedName>
    <definedName name="ZakladDPHZakl">'Krycí list'!$G$25</definedName>
    <definedName name="ZakladDPHZaklVypocet" localSheetId="1">'Krycí list'!$G$40</definedName>
    <definedName name="ZaObjednatele">'Krycí list'!$G$34</definedName>
    <definedName name="Zaokrouhleni">'Krycí list'!$G$27</definedName>
    <definedName name="ZaZhotovitele">'Krycí list'!$D$34</definedName>
    <definedName name="Zhotovitel">'Krycí list'!$D$11:$G$11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F39" i="1" l="1"/>
  <c r="F40" i="1" s="1"/>
  <c r="AC39" i="12"/>
  <c r="F9" i="12"/>
  <c r="G9" i="12" s="1"/>
  <c r="I9" i="12"/>
  <c r="I8" i="12" s="1"/>
  <c r="G49" i="1" s="1"/>
  <c r="K9" i="12"/>
  <c r="K8" i="12" s="1"/>
  <c r="H49" i="1" s="1"/>
  <c r="O9" i="12"/>
  <c r="O8" i="12" s="1"/>
  <c r="Q9" i="12"/>
  <c r="Q8" i="12" s="1"/>
  <c r="U9" i="12"/>
  <c r="U8" i="12" s="1"/>
  <c r="F11" i="12"/>
  <c r="G11" i="12" s="1"/>
  <c r="M11" i="12" s="1"/>
  <c r="I11" i="12"/>
  <c r="K11" i="12"/>
  <c r="O11" i="12"/>
  <c r="Q11" i="12"/>
  <c r="U11" i="12"/>
  <c r="F12" i="12"/>
  <c r="G12" i="12"/>
  <c r="M12" i="12" s="1"/>
  <c r="I12" i="12"/>
  <c r="K12" i="12"/>
  <c r="O12" i="12"/>
  <c r="Q12" i="12"/>
  <c r="U12" i="12"/>
  <c r="F13" i="12"/>
  <c r="G13" i="12" s="1"/>
  <c r="M13" i="12" s="1"/>
  <c r="I13" i="12"/>
  <c r="K13" i="12"/>
  <c r="O13" i="12"/>
  <c r="Q13" i="12"/>
  <c r="U13" i="12"/>
  <c r="F14" i="12"/>
  <c r="G14" i="12" s="1"/>
  <c r="M14" i="12" s="1"/>
  <c r="I14" i="12"/>
  <c r="K14" i="12"/>
  <c r="O14" i="12"/>
  <c r="Q14" i="12"/>
  <c r="U14" i="12"/>
  <c r="F15" i="12"/>
  <c r="G15" i="12"/>
  <c r="M15" i="12" s="1"/>
  <c r="I15" i="12"/>
  <c r="K15" i="12"/>
  <c r="O15" i="12"/>
  <c r="Q15" i="12"/>
  <c r="U15" i="12"/>
  <c r="F16" i="12"/>
  <c r="G16" i="12" s="1"/>
  <c r="M16" i="12" s="1"/>
  <c r="I16" i="12"/>
  <c r="K16" i="12"/>
  <c r="O16" i="12"/>
  <c r="Q16" i="12"/>
  <c r="U16" i="12"/>
  <c r="F17" i="12"/>
  <c r="G17" i="12" s="1"/>
  <c r="M17" i="12" s="1"/>
  <c r="I17" i="12"/>
  <c r="K17" i="12"/>
  <c r="O17" i="12"/>
  <c r="Q17" i="12"/>
  <c r="U17" i="12"/>
  <c r="F18" i="12"/>
  <c r="G18" i="12"/>
  <c r="M18" i="12" s="1"/>
  <c r="I18" i="12"/>
  <c r="K18" i="12"/>
  <c r="O18" i="12"/>
  <c r="Q18" i="12"/>
  <c r="U18" i="12"/>
  <c r="F19" i="12"/>
  <c r="G19" i="12" s="1"/>
  <c r="M19" i="12" s="1"/>
  <c r="I19" i="12"/>
  <c r="K19" i="12"/>
  <c r="O19" i="12"/>
  <c r="Q19" i="12"/>
  <c r="U19" i="12"/>
  <c r="F20" i="12"/>
  <c r="G20" i="12" s="1"/>
  <c r="M20" i="12" s="1"/>
  <c r="I20" i="12"/>
  <c r="K20" i="12"/>
  <c r="O20" i="12"/>
  <c r="Q20" i="12"/>
  <c r="U20" i="12"/>
  <c r="F21" i="12"/>
  <c r="G21" i="12" s="1"/>
  <c r="M21" i="12" s="1"/>
  <c r="I21" i="12"/>
  <c r="K21" i="12"/>
  <c r="O21" i="12"/>
  <c r="Q21" i="12"/>
  <c r="U21" i="12"/>
  <c r="F22" i="12"/>
  <c r="G22" i="12" s="1"/>
  <c r="M22" i="12" s="1"/>
  <c r="I22" i="12"/>
  <c r="K22" i="12"/>
  <c r="O22" i="12"/>
  <c r="Q22" i="12"/>
  <c r="U22" i="12"/>
  <c r="F23" i="12"/>
  <c r="G23" i="12" s="1"/>
  <c r="M23" i="12" s="1"/>
  <c r="I23" i="12"/>
  <c r="K23" i="12"/>
  <c r="O23" i="12"/>
  <c r="Q23" i="12"/>
  <c r="U23" i="12"/>
  <c r="F24" i="12"/>
  <c r="G24" i="12" s="1"/>
  <c r="M24" i="12" s="1"/>
  <c r="I24" i="12"/>
  <c r="K24" i="12"/>
  <c r="O24" i="12"/>
  <c r="Q24" i="12"/>
  <c r="U24" i="12"/>
  <c r="F25" i="12"/>
  <c r="G25" i="12" s="1"/>
  <c r="M25" i="12" s="1"/>
  <c r="I25" i="12"/>
  <c r="K25" i="12"/>
  <c r="O25" i="12"/>
  <c r="Q25" i="12"/>
  <c r="U25" i="12"/>
  <c r="F26" i="12"/>
  <c r="G26" i="12" s="1"/>
  <c r="M26" i="12" s="1"/>
  <c r="I26" i="12"/>
  <c r="K26" i="12"/>
  <c r="O26" i="12"/>
  <c r="Q26" i="12"/>
  <c r="U26" i="12"/>
  <c r="F27" i="12"/>
  <c r="G27" i="12" s="1"/>
  <c r="M27" i="12" s="1"/>
  <c r="I27" i="12"/>
  <c r="K27" i="12"/>
  <c r="O27" i="12"/>
  <c r="Q27" i="12"/>
  <c r="U27" i="12"/>
  <c r="F28" i="12"/>
  <c r="G28" i="12"/>
  <c r="M28" i="12" s="1"/>
  <c r="I28" i="12"/>
  <c r="K28" i="12"/>
  <c r="O28" i="12"/>
  <c r="Q28" i="12"/>
  <c r="U28" i="12"/>
  <c r="F30" i="12"/>
  <c r="G30" i="12" s="1"/>
  <c r="I30" i="12"/>
  <c r="I29" i="12" s="1"/>
  <c r="G51" i="1" s="1"/>
  <c r="I51" i="1" s="1"/>
  <c r="K30" i="12"/>
  <c r="K29" i="12" s="1"/>
  <c r="H51" i="1" s="1"/>
  <c r="O30" i="12"/>
  <c r="O29" i="12" s="1"/>
  <c r="Q30" i="12"/>
  <c r="Q29" i="12" s="1"/>
  <c r="U30" i="12"/>
  <c r="U29" i="12" s="1"/>
  <c r="F32" i="12"/>
  <c r="G32" i="12" s="1"/>
  <c r="M32" i="12" s="1"/>
  <c r="I32" i="12"/>
  <c r="K32" i="12"/>
  <c r="O32" i="12"/>
  <c r="O31" i="12" s="1"/>
  <c r="Q32" i="12"/>
  <c r="U32" i="12"/>
  <c r="F33" i="12"/>
  <c r="G33" i="12"/>
  <c r="M33" i="12" s="1"/>
  <c r="I33" i="12"/>
  <c r="K33" i="12"/>
  <c r="O33" i="12"/>
  <c r="Q33" i="12"/>
  <c r="U33" i="12"/>
  <c r="F35" i="12"/>
  <c r="G35" i="12" s="1"/>
  <c r="I35" i="12"/>
  <c r="K35" i="12"/>
  <c r="O35" i="12"/>
  <c r="Q35" i="12"/>
  <c r="U35" i="12"/>
  <c r="F36" i="12"/>
  <c r="G36" i="12" s="1"/>
  <c r="M36" i="12" s="1"/>
  <c r="I36" i="12"/>
  <c r="K36" i="12"/>
  <c r="O36" i="12"/>
  <c r="Q36" i="12"/>
  <c r="U36" i="12"/>
  <c r="F37" i="12"/>
  <c r="G37" i="12" s="1"/>
  <c r="M37" i="12" s="1"/>
  <c r="I37" i="12"/>
  <c r="K37" i="12"/>
  <c r="O37" i="12"/>
  <c r="Q37" i="12"/>
  <c r="U37" i="12"/>
  <c r="I17" i="1"/>
  <c r="G17" i="1"/>
  <c r="E17" i="1"/>
  <c r="AZ43" i="1"/>
  <c r="G27" i="1"/>
  <c r="J28" i="1"/>
  <c r="J26" i="1"/>
  <c r="G38" i="1"/>
  <c r="F38" i="1"/>
  <c r="H32" i="1"/>
  <c r="J23" i="1"/>
  <c r="J24" i="1"/>
  <c r="J25" i="1"/>
  <c r="J27" i="1"/>
  <c r="E24" i="1"/>
  <c r="E26" i="1"/>
  <c r="Q31" i="12" l="1"/>
  <c r="K31" i="12"/>
  <c r="H52" i="1" s="1"/>
  <c r="G20" i="1" s="1"/>
  <c r="G16" i="1"/>
  <c r="E16" i="1"/>
  <c r="I49" i="1"/>
  <c r="I16" i="1" s="1"/>
  <c r="AD39" i="12"/>
  <c r="G39" i="1" s="1"/>
  <c r="G40" i="1" s="1"/>
  <c r="G25" i="1" s="1"/>
  <c r="G26" i="1" s="1"/>
  <c r="O34" i="12"/>
  <c r="U10" i="12"/>
  <c r="I10" i="12"/>
  <c r="G50" i="1" s="1"/>
  <c r="K34" i="12"/>
  <c r="H53" i="1" s="1"/>
  <c r="G19" i="1" s="1"/>
  <c r="G21" i="1" s="1"/>
  <c r="Q10" i="12"/>
  <c r="U34" i="12"/>
  <c r="I34" i="12"/>
  <c r="G53" i="1" s="1"/>
  <c r="G31" i="12"/>
  <c r="O10" i="12"/>
  <c r="M10" i="12"/>
  <c r="Q34" i="12"/>
  <c r="U31" i="12"/>
  <c r="I31" i="12"/>
  <c r="G52" i="1" s="1"/>
  <c r="K10" i="12"/>
  <c r="H50" i="1" s="1"/>
  <c r="G18" i="1" s="1"/>
  <c r="G23" i="1"/>
  <c r="G34" i="12"/>
  <c r="M35" i="12"/>
  <c r="M34" i="12" s="1"/>
  <c r="M31" i="12"/>
  <c r="M30" i="12"/>
  <c r="M29" i="12" s="1"/>
  <c r="G29" i="12"/>
  <c r="G8" i="12"/>
  <c r="M9" i="12"/>
  <c r="M8" i="12" s="1"/>
  <c r="G10" i="12"/>
  <c r="G28" i="1" l="1"/>
  <c r="E19" i="1"/>
  <c r="I53" i="1"/>
  <c r="I19" i="1" s="1"/>
  <c r="I50" i="1"/>
  <c r="E18" i="1"/>
  <c r="H39" i="1"/>
  <c r="G39" i="12"/>
  <c r="H54" i="1"/>
  <c r="I52" i="1"/>
  <c r="I20" i="1" s="1"/>
  <c r="E20" i="1"/>
  <c r="G54" i="1"/>
  <c r="G24" i="1"/>
  <c r="G29" i="1" s="1"/>
  <c r="E21" i="1" l="1"/>
  <c r="I18" i="1"/>
  <c r="I21" i="1" s="1"/>
  <c r="I54" i="1"/>
  <c r="I39" i="1"/>
  <c r="I40" i="1" s="1"/>
  <c r="J39" i="1" s="1"/>
  <c r="J40" i="1" s="1"/>
  <c r="H4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C13" authorId="0" shapeId="0" xr:uid="{00000000-0006-0000-0100-000005000000}">
      <text>
        <r>
          <rPr>
            <sz val="9"/>
            <color indexed="81"/>
            <rFont val="Tahoma"/>
            <family val="2"/>
            <charset val="238"/>
          </rPr>
          <t>PSČ</t>
        </r>
      </text>
    </comment>
    <comment ref="D13" authorId="0" shapeId="0" xr:uid="{00000000-0006-0000-0100-000006000000}">
      <text>
        <r>
          <rPr>
            <sz val="9"/>
            <color indexed="81"/>
            <rFont val="Tahoma"/>
            <family val="2"/>
            <charset val="238"/>
          </rPr>
          <t>Ulice</t>
        </r>
      </text>
    </comment>
  </commentList>
</comments>
</file>

<file path=xl/sharedStrings.xml><?xml version="1.0" encoding="utf-8"?>
<sst xmlns="http://schemas.openxmlformats.org/spreadsheetml/2006/main" count="264" uniqueCount="155">
  <si>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</si>
  <si>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</si>
  <si>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</si>
  <si>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</si>
  <si>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</si>
  <si>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</si>
  <si>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</si>
  <si>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</si>
  <si>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</si>
  <si>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</si>
  <si>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</si>
  <si>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</si>
  <si>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</si>
  <si>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</si>
  <si>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</si>
  <si>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</si>
  <si>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</si>
  <si>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</si>
  <si>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</si>
  <si>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</si>
  <si>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</si>
  <si>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</si>
  <si>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Cena celkem bez DPH</t>
  </si>
  <si>
    <t>HSV</t>
  </si>
  <si>
    <t>PSV</t>
  </si>
  <si>
    <t>MON</t>
  </si>
  <si>
    <t>Vedlejší náklady</t>
  </si>
  <si>
    <t>Ostatní náklady</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</si>
  <si>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</si>
  <si>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</si>
  <si>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</si>
  <si>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</si>
  <si>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</si>
  <si>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</si>
  <si>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</si>
  <si>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</si>
  <si>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</si>
  <si>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</si>
  <si>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</si>
  <si>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</si>
  <si>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</si>
  <si>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</si>
  <si>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Položkový rozpočet</t>
  </si>
  <si>
    <t>Grandhotel PUPP Karlovy Vary a.s.</t>
  </si>
  <si>
    <t>Rozpočet:</t>
  </si>
  <si>
    <t>Misto</t>
  </si>
  <si>
    <t>Antonín Hruška</t>
  </si>
  <si>
    <t>GRANDHOTEL PUPP - Obnova Gastroprovozu</t>
  </si>
  <si>
    <t>Grandhotel Pupp Karlovy Vary a.s.</t>
  </si>
  <si>
    <t>Mírové nám. 2</t>
  </si>
  <si>
    <t>Karlovy Vary</t>
  </si>
  <si>
    <t>36001</t>
  </si>
  <si>
    <t>Rozpočet</t>
  </si>
  <si>
    <t>Celkem za stavbu</t>
  </si>
  <si>
    <t>CZK</t>
  </si>
  <si>
    <t xml:space="preserve">Popis rozpočtu:  - </t>
  </si>
  <si>
    <t>Měření a regulace</t>
  </si>
  <si>
    <t>Rekapitulace dílů</t>
  </si>
  <si>
    <t>Typ dílu</t>
  </si>
  <si>
    <t>97</t>
  </si>
  <si>
    <t>Prorážení otvorů</t>
  </si>
  <si>
    <t>M22</t>
  </si>
  <si>
    <t>Montáž sdělovací a zabezp.tech</t>
  </si>
  <si>
    <t>M65</t>
  </si>
  <si>
    <t>Elektroinstalace</t>
  </si>
  <si>
    <t>ON</t>
  </si>
  <si>
    <t>VN</t>
  </si>
  <si>
    <t>S:</t>
  </si>
  <si>
    <t>#TypZaznamu#</t>
  </si>
  <si>
    <t>STA</t>
  </si>
  <si>
    <t>OBJ</t>
  </si>
  <si>
    <t>ROZ</t>
  </si>
  <si>
    <t>C:</t>
  </si>
  <si>
    <t>CAS_STR</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</si>
  <si>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</si>
  <si>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</si>
  <si>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</si>
  <si>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</si>
  <si>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</si>
  <si>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</si>
  <si>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</si>
  <si>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</si>
  <si>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</si>
  <si>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</si>
  <si>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</si>
  <si>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</si>
  <si>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</si>
  <si>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</si>
  <si>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</si>
  <si>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</si>
  <si>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</si>
  <si>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</si>
  <si>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</si>
  <si>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</si>
  <si>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974031121R00</t>
  </si>
  <si>
    <t>Vysekání rýh ve zdi cihelné 3 x 3 cm</t>
  </si>
  <si>
    <t>m</t>
  </si>
  <si>
    <t>POL1_0</t>
  </si>
  <si>
    <t>222300642R00</t>
  </si>
  <si>
    <t>Ukončení koax.kabelu do 10mm vnějš.prům.konektorem</t>
  </si>
  <si>
    <t>kus</t>
  </si>
  <si>
    <t>222293001R00</t>
  </si>
  <si>
    <t>Vypáskování kabelů v rozvaděči</t>
  </si>
  <si>
    <t>222293012R00</t>
  </si>
  <si>
    <t>Měření do protokolu</t>
  </si>
  <si>
    <t>222293011R00</t>
  </si>
  <si>
    <t>Kontrolní měření kabelu</t>
  </si>
  <si>
    <t>222260574R00</t>
  </si>
  <si>
    <t>Trubka plast. tuhá 32 na příchytkách vč.příchytek</t>
  </si>
  <si>
    <t>220260728R00</t>
  </si>
  <si>
    <t>Žlab kabelový MARS redukce NR 50/100 mm</t>
  </si>
  <si>
    <t>222280215R00</t>
  </si>
  <si>
    <t>Kabel UTP kat.6 v trubkách, žlabech</t>
  </si>
  <si>
    <t>371201305R</t>
  </si>
  <si>
    <t>Kabel UTP Elite, Cat6, drát</t>
  </si>
  <si>
    <t>POL3_0</t>
  </si>
  <si>
    <t>222611111R00</t>
  </si>
  <si>
    <t>Montáž termostatu stonkového, nebo jímkového, včetně zapojení</t>
  </si>
  <si>
    <t>405417050R</t>
  </si>
  <si>
    <t>Čidlo teplotní systému MaR</t>
  </si>
  <si>
    <t>222611161R00</t>
  </si>
  <si>
    <t>Montáž kombinovaného snímače T/ H/ CO s možností komunikace</t>
  </si>
  <si>
    <t>405417057R</t>
  </si>
  <si>
    <t>Čidlo vlhkostně-teplotní systému MaR</t>
  </si>
  <si>
    <t>222611195R00</t>
  </si>
  <si>
    <t>Montáž jímky do dl. 300 mm</t>
  </si>
  <si>
    <t>38832944R</t>
  </si>
  <si>
    <t>Jímka pro čidlo, l = 255 mm chromovaná</t>
  </si>
  <si>
    <t>222611411R00</t>
  </si>
  <si>
    <t>Montáž komunikačních zařízení LTE/Switch/ apod., podružná řídící jednotka</t>
  </si>
  <si>
    <t>40520383R</t>
  </si>
  <si>
    <t>Jednotka řídící podružná systému MaR</t>
  </si>
  <si>
    <t>220711601R00</t>
  </si>
  <si>
    <t>Programování podružné řídící jednotky</t>
  </si>
  <si>
    <t>h</t>
  </si>
  <si>
    <t xml:space="preserve">Programování hlavní řídící jednotky </t>
  </si>
  <si>
    <t>904      R00</t>
  </si>
  <si>
    <t>Hzs-zkousky v ramci montaz.praci</t>
  </si>
  <si>
    <t>141      R00</t>
  </si>
  <si>
    <t>Přirážka za podružný materiál  M 21, M 22</t>
  </si>
  <si>
    <t>201      R00</t>
  </si>
  <si>
    <t>Podíl přidružených výkonů</t>
  </si>
  <si>
    <t>005231010R</t>
  </si>
  <si>
    <t>Revize</t>
  </si>
  <si>
    <t>Soubor</t>
  </si>
  <si>
    <t>005241010R</t>
  </si>
  <si>
    <t xml:space="preserve">Dokumentace skutečného provedení </t>
  </si>
  <si>
    <t>005231040R</t>
  </si>
  <si>
    <t>Provozní řády</t>
  </si>
  <si>
    <t/>
  </si>
  <si>
    <t>SUM</t>
  </si>
  <si>
    <t>Poznámky uchazeče k zadání</t>
  </si>
  <si>
    <t>POPUZIV</t>
  </si>
  <si>
    <t>END</t>
  </si>
  <si>
    <t>Pokud jsou v projektové dokumentaci nebo rozpočtu technické podmínky předmětu díla formulovány odkazem na obchodní názvy materiálů, výrobků, označení původu nebo pokud zadávací podmínky obsahují odkazy na obchodní názvy firem, dodavatel to při zadávání nabídky bude chápat jako vymezení kvalitativního standardu. Zadavatel umožňuje použití i jiných, kvalitativně a technicky vhodných rovnocenných řešení, pokud bude vymezený kvalitativní standard dodržen nebo bude mít lepší parametry. Zvlášť musí být dodržen požadavek na energetickou úspornost řešení. U všech a zvláště vzduchotechnických zařízení je nutné brát na zřetel velikost montážních otvorů a tím i možnost dopravit zařízení na místo v rozebraném stavu.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</si>
</sst>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1"/>
      <color theme="1"/>
      <name val="Calibri"/>
      <family val="2"/>
      <charset val="238"/>
      <scheme val="minor"/>
    </font>
    <font>
      <sz val="10"/>
      <color indexed="9"/>
      <name val="Arial CE"/>
      <charset val="238"/>
    </font>
    <font>
      <b/>
      <sz val="9"/>
      <name val="Arial CE"/>
      <charset val="238"/>
    </font>
    <font>
      <sz val="8"/>
      <name val="Arial CE"/>
      <charset val="238"/>
    </font>
    <font>
      <sz val="9"/>
      <color rgb="FF000000"/>
      <name val="Arial"/>
      <family val="2"/>
      <charset val="238"/>
    </font>
  </fonts>
  <fills count="6">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99CCFF"/>
        <bgColor indexed="64"/>
      </patternFill>
    </fill>
    <fill>
      <patternFill patternType="solid">
        <fgColor rgb="FFFFFFCC"/>
        <bgColor indexed="64"/>
      </patternFill>
    </fill>
  </fills>
  <borders count="5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s>
  <cellStyleXfs count="3">
    <xf numFmtId="0" fontId="0" fillId="0" borderId="0"/>
    <xf numFmtId="0" fontId="1" fillId="0" borderId="0"/>
    <xf numFmtId="0" fontId="15" fillId="0" borderId="0"/>
  </cellStyleXfs>
  <cellXfs count="260">
    <xf numFmtId="0" fontId="0" fillId="0" borderId="0" xfId="0"/>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0" fontId="0" fillId="0" borderId="0" xfId="0" applyAlignment="1">
      <alignment horizontal="left" vertical="center"/>
    </xf>
    <xf numFmtId="4" fontId="0" fillId="0" borderId="0" xfId="0" applyNumberFormat="1" applyAlignment="1">
      <alignment horizontal="left" vertical="center"/>
    </xf>
    <xf numFmtId="0" fontId="0" fillId="0" borderId="6" xfId="0" applyBorder="1" applyAlignment="1">
      <alignment horizontal="left" vertical="center"/>
    </xf>
    <xf numFmtId="1" fontId="0" fillId="0" borderId="0" xfId="0" applyNumberFormat="1" applyAlignment="1">
      <alignment horizontal="left" vertical="center"/>
    </xf>
    <xf numFmtId="0" fontId="0" fillId="0" borderId="1" xfId="0" applyBorder="1" applyAlignment="1">
      <alignment horizontal="right"/>
    </xf>
    <xf numFmtId="0" fontId="8" fillId="0" borderId="0" xfId="0" applyFont="1" applyAlignment="1">
      <alignment vertical="center"/>
    </xf>
    <xf numFmtId="0" fontId="8" fillId="0" borderId="6" xfId="0" applyFont="1" applyBorder="1" applyAlignment="1">
      <alignment horizontal="right" vertical="center"/>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8" fillId="0" borderId="6" xfId="0" applyFont="1" applyBorder="1" applyAlignment="1">
      <alignment horizontal="left" vertical="center"/>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Border="1" applyAlignment="1">
      <alignment horizontal="left" vertical="top" indent="1"/>
    </xf>
    <xf numFmtId="0" fontId="0" fillId="0" borderId="18" xfId="0" applyBorder="1" applyAlignment="1">
      <alignment vertical="top"/>
    </xf>
    <xf numFmtId="0" fontId="8" fillId="0" borderId="18" xfId="0" applyFont="1" applyBorder="1" applyAlignment="1">
      <alignment horizontal="left" vertical="top"/>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8" fillId="0" borderId="6" xfId="0" applyNumberFormat="1" applyFont="1" applyBorder="1" applyAlignment="1">
      <alignment horizontal="left" vertical="center"/>
    </xf>
    <xf numFmtId="0" fontId="9" fillId="3" borderId="1" xfId="0" applyFont="1" applyFill="1" applyBorder="1" applyAlignment="1">
      <alignment horizontal="left" vertical="center" indent="1"/>
    </xf>
    <xf numFmtId="49" fontId="6" fillId="3" borderId="0" xfId="0" applyNumberFormat="1" applyFont="1" applyFill="1" applyAlignment="1">
      <alignment horizontal="left" vertical="center"/>
    </xf>
    <xf numFmtId="0" fontId="0" fillId="3" borderId="1" xfId="0" applyFill="1" applyBorder="1" applyAlignment="1">
      <alignment horizontal="left" vertical="center" indent="1"/>
    </xf>
    <xf numFmtId="0" fontId="8" fillId="3" borderId="0" xfId="0" applyFont="1" applyFill="1" applyAlignment="1">
      <alignment horizontal="left" vertical="center"/>
    </xf>
    <xf numFmtId="0" fontId="0" fillId="3" borderId="9" xfId="0" applyFill="1" applyBorder="1" applyAlignment="1">
      <alignment horizontal="left" vertical="center" indent="1"/>
    </xf>
    <xf numFmtId="0" fontId="0" fillId="3" borderId="6" xfId="0" applyFill="1" applyBorder="1"/>
    <xf numFmtId="49" fontId="8" fillId="3" borderId="6" xfId="0" applyNumberFormat="1" applyFont="1" applyFill="1" applyBorder="1" applyAlignment="1">
      <alignment horizontal="left" vertical="center"/>
    </xf>
    <xf numFmtId="0" fontId="8" fillId="3" borderId="6" xfId="0" applyFont="1" applyFill="1" applyBorder="1"/>
    <xf numFmtId="0" fontId="8" fillId="3" borderId="8" xfId="0" applyFont="1" applyFill="1" applyBorder="1"/>
    <xf numFmtId="49" fontId="8" fillId="0" borderId="0" xfId="0" applyNumberFormat="1" applyFont="1" applyAlignment="1">
      <alignment horizontal="left" vertical="center"/>
    </xf>
    <xf numFmtId="49" fontId="8" fillId="0" borderId="6" xfId="0" applyNumberFormat="1" applyFont="1" applyBorder="1" applyAlignment="1">
      <alignment horizontal="right" vertical="center"/>
    </xf>
    <xf numFmtId="49" fontId="8" fillId="4" borderId="6" xfId="0" applyNumberFormat="1" applyFont="1" applyFill="1" applyBorder="1" applyAlignment="1" applyProtection="1">
      <alignment horizontal="right" vertical="center"/>
      <protection locked="0"/>
    </xf>
    <xf numFmtId="49" fontId="8" fillId="4" borderId="0" xfId="0" applyNumberFormat="1" applyFont="1" applyFill="1" applyAlignment="1" applyProtection="1">
      <alignment horizontal="left" vertical="center"/>
      <protection locked="0"/>
    </xf>
    <xf numFmtId="49" fontId="0" fillId="0" borderId="0" xfId="0" applyNumberFormat="1"/>
    <xf numFmtId="4" fontId="0" fillId="0" borderId="0" xfId="0" applyNumberFormat="1"/>
    <xf numFmtId="3" fontId="0" fillId="0" borderId="26" xfId="0" applyNumberFormat="1" applyBorder="1"/>
    <xf numFmtId="3" fontId="0" fillId="5" borderId="30" xfId="0" applyNumberFormat="1" applyFill="1" applyBorder="1"/>
    <xf numFmtId="3" fontId="7" fillId="3" borderId="27" xfId="0" applyNumberFormat="1" applyFont="1" applyFill="1" applyBorder="1" applyAlignment="1">
      <alignment vertical="center"/>
    </xf>
    <xf numFmtId="3" fontId="7" fillId="3" borderId="18" xfId="0" applyNumberFormat="1" applyFont="1" applyFill="1" applyBorder="1" applyAlignment="1">
      <alignment vertical="center"/>
    </xf>
    <xf numFmtId="3" fontId="7" fillId="3" borderId="18" xfId="0" applyNumberFormat="1" applyFont="1" applyFill="1" applyBorder="1" applyAlignment="1">
      <alignment vertical="center" wrapText="1"/>
    </xf>
    <xf numFmtId="3" fontId="7" fillId="3" borderId="28" xfId="0" applyNumberFormat="1" applyFont="1" applyFill="1" applyBorder="1" applyAlignment="1">
      <alignment horizontal="center" vertical="center" wrapText="1"/>
    </xf>
    <xf numFmtId="3" fontId="0" fillId="0" borderId="31" xfId="0" applyNumberFormat="1" applyBorder="1"/>
    <xf numFmtId="3" fontId="0" fillId="0" borderId="29" xfId="0" applyNumberFormat="1" applyBorder="1"/>
    <xf numFmtId="0" fontId="2" fillId="0" borderId="0" xfId="0" applyFont="1" applyAlignment="1">
      <alignment horizontal="center" shrinkToFit="1"/>
    </xf>
    <xf numFmtId="3" fontId="10" fillId="3" borderId="28" xfId="0" applyNumberFormat="1" applyFont="1" applyFill="1" applyBorder="1" applyAlignment="1">
      <alignment horizontal="center" vertical="center" wrapText="1" shrinkToFit="1"/>
    </xf>
    <xf numFmtId="3" fontId="7" fillId="3"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5" borderId="30" xfId="0" applyNumberFormat="1" applyFill="1" applyBorder="1" applyAlignment="1">
      <alignment wrapText="1" shrinkToFit="1"/>
    </xf>
    <xf numFmtId="3" fontId="0" fillId="5" borderId="30" xfId="0" applyNumberFormat="1" applyFill="1" applyBorder="1" applyAlignment="1">
      <alignment shrinkToFit="1"/>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16" fillId="0" borderId="0" xfId="0" applyFont="1" applyAlignment="1">
      <alignment wrapText="1"/>
    </xf>
    <xf numFmtId="0" fontId="6" fillId="0" borderId="0" xfId="0" applyFont="1"/>
    <xf numFmtId="0" fontId="17"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49" fontId="7" fillId="0" borderId="26" xfId="0" applyNumberFormat="1" applyFont="1" applyBorder="1" applyAlignment="1">
      <alignment vertical="center"/>
    </xf>
    <xf numFmtId="0" fontId="17" fillId="3" borderId="36"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7" fillId="5" borderId="10" xfId="0" applyFont="1" applyFill="1" applyBorder="1"/>
    <xf numFmtId="0" fontId="7" fillId="5" borderId="6" xfId="0" applyFont="1" applyFill="1" applyBorder="1"/>
    <xf numFmtId="0" fontId="17" fillId="3" borderId="35" xfId="0" applyFont="1" applyFill="1" applyBorder="1" applyAlignment="1">
      <alignment horizontal="center" vertical="center" wrapText="1"/>
    </xf>
    <xf numFmtId="49" fontId="7" fillId="0" borderId="36" xfId="0" applyNumberFormat="1" applyFont="1" applyBorder="1" applyAlignment="1">
      <alignment vertical="center"/>
    </xf>
    <xf numFmtId="49" fontId="7" fillId="0" borderId="10" xfId="0" applyNumberFormat="1" applyFont="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0" borderId="39" xfId="0" applyNumberFormat="1" applyFont="1" applyBorder="1" applyAlignment="1">
      <alignment horizontal="center" vertical="center"/>
    </xf>
    <xf numFmtId="4" fontId="7" fillId="0" borderId="39" xfId="0" applyNumberFormat="1" applyFont="1" applyBorder="1" applyAlignment="1">
      <alignment vertical="center"/>
    </xf>
    <xf numFmtId="4" fontId="7" fillId="5" borderId="39" xfId="0" applyNumberFormat="1" applyFont="1" applyFill="1" applyBorder="1" applyAlignment="1">
      <alignment horizontal="center"/>
    </xf>
    <xf numFmtId="4" fontId="7" fillId="5" borderId="39" xfId="0" applyNumberFormat="1" applyFont="1" applyFill="1" applyBorder="1"/>
    <xf numFmtId="49" fontId="0" fillId="0" borderId="1" xfId="0" applyNumberFormat="1" applyBorder="1"/>
    <xf numFmtId="49" fontId="0" fillId="0" borderId="14" xfId="0" applyNumberFormat="1" applyBorder="1" applyAlignment="1">
      <alignment horizontal="left" vertical="center" indent="1"/>
    </xf>
    <xf numFmtId="49" fontId="0" fillId="0" borderId="40" xfId="0" applyNumberFormat="1" applyBorder="1" applyAlignment="1">
      <alignment vertical="center"/>
    </xf>
    <xf numFmtId="49" fontId="0" fillId="0" borderId="41" xfId="0" applyNumberFormat="1" applyBorder="1" applyAlignment="1">
      <alignment vertical="center"/>
    </xf>
    <xf numFmtId="0" fontId="0" fillId="0" borderId="44" xfId="0" applyBorder="1" applyAlignment="1">
      <alignment vertical="center"/>
    </xf>
    <xf numFmtId="0" fontId="0" fillId="0" borderId="45" xfId="0" applyBorder="1" applyAlignment="1">
      <alignment vertical="center"/>
    </xf>
    <xf numFmtId="0" fontId="0" fillId="3" borderId="46" xfId="0" applyFill="1" applyBorder="1"/>
    <xf numFmtId="49" fontId="0" fillId="3" borderId="43" xfId="0" applyNumberFormat="1" applyFill="1" applyBorder="1"/>
    <xf numFmtId="0" fontId="0" fillId="3" borderId="43" xfId="0" applyFill="1" applyBorder="1"/>
    <xf numFmtId="0" fontId="0" fillId="3" borderId="42" xfId="0" applyFill="1" applyBorder="1"/>
    <xf numFmtId="0" fontId="0" fillId="3" borderId="36" xfId="0" applyFill="1" applyBorder="1"/>
    <xf numFmtId="0" fontId="18" fillId="0" borderId="0" xfId="0" applyFont="1"/>
    <xf numFmtId="0" fontId="18" fillId="0" borderId="26" xfId="0" applyFont="1" applyBorder="1" applyAlignment="1">
      <alignment vertical="top"/>
    </xf>
    <xf numFmtId="0" fontId="0" fillId="3" borderId="10" xfId="0" applyFill="1" applyBorder="1" applyAlignment="1">
      <alignment vertical="top"/>
    </xf>
    <xf numFmtId="0" fontId="0" fillId="3" borderId="35" xfId="0" applyFill="1" applyBorder="1"/>
    <xf numFmtId="49" fontId="0" fillId="3" borderId="35" xfId="0" applyNumberFormat="1" applyFill="1" applyBorder="1"/>
    <xf numFmtId="0" fontId="0" fillId="3" borderId="49" xfId="0" applyFill="1" applyBorder="1" applyAlignment="1">
      <alignment vertical="top"/>
    </xf>
    <xf numFmtId="0" fontId="0" fillId="3" borderId="50" xfId="0" applyFill="1" applyBorder="1" applyAlignment="1">
      <alignment wrapText="1"/>
    </xf>
    <xf numFmtId="0" fontId="18" fillId="0" borderId="34" xfId="0" applyFont="1" applyBorder="1" applyAlignment="1">
      <alignment vertical="top" shrinkToFit="1"/>
    </xf>
    <xf numFmtId="0" fontId="18" fillId="0" borderId="33" xfId="0" applyFont="1" applyBorder="1" applyAlignment="1">
      <alignment vertical="top" shrinkToFit="1"/>
    </xf>
    <xf numFmtId="0" fontId="18" fillId="0" borderId="26" xfId="0" applyFont="1" applyBorder="1" applyAlignment="1">
      <alignment vertical="top" shrinkToFit="1"/>
    </xf>
    <xf numFmtId="0" fontId="0" fillId="3" borderId="38" xfId="0" applyFill="1" applyBorder="1" applyAlignment="1">
      <alignment vertical="top" shrinkToFit="1"/>
    </xf>
    <xf numFmtId="0" fontId="0" fillId="3" borderId="39" xfId="0" applyFill="1" applyBorder="1" applyAlignment="1">
      <alignment vertical="top" shrinkToFit="1"/>
    </xf>
    <xf numFmtId="0" fontId="0" fillId="3" borderId="10" xfId="0" applyFill="1" applyBorder="1" applyAlignment="1">
      <alignment vertical="top" shrinkToFit="1"/>
    </xf>
    <xf numFmtId="164" fontId="18" fillId="0" borderId="33" xfId="0" applyNumberFormat="1" applyFont="1" applyBorder="1" applyAlignment="1">
      <alignment vertical="top" shrinkToFit="1"/>
    </xf>
    <xf numFmtId="164" fontId="0" fillId="3" borderId="39" xfId="0" applyNumberFormat="1" applyFill="1" applyBorder="1" applyAlignment="1">
      <alignment vertical="top" shrinkToFit="1"/>
    </xf>
    <xf numFmtId="4" fontId="18" fillId="0" borderId="33" xfId="0" applyNumberFormat="1" applyFont="1" applyBorder="1" applyAlignment="1">
      <alignment vertical="top" shrinkToFit="1"/>
    </xf>
    <xf numFmtId="4" fontId="18" fillId="4" borderId="33" xfId="0" applyNumberFormat="1" applyFont="1" applyFill="1" applyBorder="1" applyAlignment="1" applyProtection="1">
      <alignment vertical="top" shrinkToFit="1"/>
      <protection locked="0"/>
    </xf>
    <xf numFmtId="4" fontId="0" fillId="3" borderId="39" xfId="0" applyNumberFormat="1" applyFill="1" applyBorder="1" applyAlignment="1">
      <alignment vertical="top" shrinkToFit="1"/>
    </xf>
    <xf numFmtId="0" fontId="0" fillId="3" borderId="51" xfId="0" applyFill="1" applyBorder="1"/>
    <xf numFmtId="0" fontId="0" fillId="3" borderId="52" xfId="0" applyFill="1" applyBorder="1" applyAlignment="1">
      <alignment wrapText="1"/>
    </xf>
    <xf numFmtId="0" fontId="0" fillId="3" borderId="53" xfId="0" applyFill="1" applyBorder="1" applyAlignment="1">
      <alignment vertical="top"/>
    </xf>
    <xf numFmtId="49" fontId="0" fillId="3" borderId="53" xfId="0" applyNumberFormat="1" applyFill="1" applyBorder="1" applyAlignment="1">
      <alignment vertical="top"/>
    </xf>
    <xf numFmtId="49" fontId="0" fillId="3" borderId="49" xfId="0" applyNumberFormat="1" applyFill="1" applyBorder="1" applyAlignment="1">
      <alignment vertical="top"/>
    </xf>
    <xf numFmtId="0" fontId="0" fillId="3" borderId="54" xfId="0" applyFill="1" applyBorder="1" applyAlignment="1">
      <alignment vertical="top"/>
    </xf>
    <xf numFmtId="164" fontId="0" fillId="3" borderId="49" xfId="0" applyNumberFormat="1" applyFill="1" applyBorder="1" applyAlignment="1">
      <alignment vertical="top"/>
    </xf>
    <xf numFmtId="4" fontId="0" fillId="3" borderId="49" xfId="0" applyNumberFormat="1" applyFill="1" applyBorder="1" applyAlignment="1">
      <alignment vertical="top"/>
    </xf>
    <xf numFmtId="0" fontId="18" fillId="0" borderId="10" xfId="0" applyFont="1" applyBorder="1" applyAlignment="1">
      <alignment vertical="top"/>
    </xf>
    <xf numFmtId="0" fontId="18" fillId="0" borderId="38" xfId="0" applyFont="1" applyBorder="1" applyAlignment="1">
      <alignment vertical="top" shrinkToFit="1"/>
    </xf>
    <xf numFmtId="164" fontId="18" fillId="0" borderId="39" xfId="0" applyNumberFormat="1" applyFont="1" applyBorder="1" applyAlignment="1">
      <alignment vertical="top" shrinkToFit="1"/>
    </xf>
    <xf numFmtId="4" fontId="18" fillId="0" borderId="39" xfId="0" applyNumberFormat="1" applyFont="1" applyBorder="1" applyAlignment="1">
      <alignment vertical="top" shrinkToFit="1"/>
    </xf>
    <xf numFmtId="4" fontId="18" fillId="4" borderId="39" xfId="0" applyNumberFormat="1" applyFont="1" applyFill="1" applyBorder="1" applyAlignment="1" applyProtection="1">
      <alignment vertical="top" shrinkToFit="1"/>
      <protection locked="0"/>
    </xf>
    <xf numFmtId="0" fontId="18" fillId="0" borderId="39" xfId="0" applyFont="1" applyBorder="1" applyAlignment="1">
      <alignment vertical="top" shrinkToFit="1"/>
    </xf>
    <xf numFmtId="0" fontId="18" fillId="0" borderId="10" xfId="0" applyFont="1" applyBorder="1" applyAlignment="1">
      <alignment vertical="top" shrinkToFit="1"/>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vertical="top"/>
    </xf>
    <xf numFmtId="4" fontId="8" fillId="3" borderId="22" xfId="0" applyNumberFormat="1" applyFont="1" applyFill="1" applyBorder="1" applyAlignment="1">
      <alignment vertical="top"/>
    </xf>
    <xf numFmtId="0" fontId="18" fillId="0" borderId="33" xfId="0" applyFont="1" applyBorder="1" applyAlignment="1">
      <alignment horizontal="left" vertical="top" wrapText="1"/>
    </xf>
    <xf numFmtId="0" fontId="0" fillId="3" borderId="39" xfId="0" applyFill="1" applyBorder="1" applyAlignment="1">
      <alignment horizontal="left" vertical="top" wrapText="1"/>
    </xf>
    <xf numFmtId="0" fontId="18" fillId="0" borderId="39" xfId="0"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0" fontId="19" fillId="0" borderId="0" xfId="2" applyFont="1" applyAlignment="1">
      <alignment wrapText="1"/>
    </xf>
    <xf numFmtId="0" fontId="0" fillId="0" borderId="0" xfId="0"/>
    <xf numFmtId="49" fontId="6" fillId="3" borderId="18" xfId="0" applyNumberFormat="1" applyFont="1" applyFill="1" applyBorder="1" applyAlignment="1">
      <alignment horizontal="center" vertical="center" shrinkToFit="1"/>
    </xf>
    <xf numFmtId="0" fontId="6" fillId="3" borderId="18" xfId="0" applyFont="1" applyFill="1" applyBorder="1" applyAlignment="1">
      <alignment horizontal="center" vertical="center" shrinkToFit="1"/>
    </xf>
    <xf numFmtId="0" fontId="6" fillId="3" borderId="19" xfId="0" applyFont="1" applyFill="1" applyBorder="1" applyAlignment="1">
      <alignment horizontal="center" vertical="center" shrinkToFit="1"/>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2" fillId="3" borderId="7" xfId="0" applyNumberFormat="1" applyFont="1" applyFill="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49" fontId="8" fillId="4" borderId="18" xfId="0" applyNumberFormat="1" applyFont="1" applyFill="1" applyBorder="1" applyAlignment="1" applyProtection="1">
      <alignment horizontal="left" vertical="center"/>
      <protection locked="0"/>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6" xfId="0" applyNumberFormat="1" applyFont="1" applyBorder="1" applyAlignment="1">
      <alignment horizontal="right" vertical="center" indent="1"/>
    </xf>
    <xf numFmtId="4" fontId="7" fillId="0" borderId="35" xfId="0" applyNumberFormat="1" applyFont="1" applyBorder="1" applyAlignment="1">
      <alignment vertical="center"/>
    </xf>
    <xf numFmtId="49" fontId="7" fillId="0" borderId="36" xfId="0" applyNumberFormat="1" applyFont="1" applyBorder="1" applyAlignment="1">
      <alignment vertical="center" wrapText="1"/>
    </xf>
    <xf numFmtId="49" fontId="7" fillId="0" borderId="18" xfId="0" applyNumberFormat="1" applyFont="1" applyBorder="1" applyAlignment="1">
      <alignment vertical="center" wrapText="1"/>
    </xf>
    <xf numFmtId="2" fontId="12" fillId="3" borderId="7" xfId="0" applyNumberFormat="1" applyFont="1" applyFill="1" applyBorder="1" applyAlignment="1">
      <alignment horizontal="right" vertical="center"/>
    </xf>
    <xf numFmtId="0" fontId="0" fillId="0" borderId="6" xfId="0" applyBorder="1" applyAlignment="1">
      <alignment horizontal="right" indent="1"/>
    </xf>
    <xf numFmtId="0" fontId="0" fillId="0" borderId="8" xfId="0" applyBorder="1" applyAlignment="1">
      <alignment horizontal="right" indent="1"/>
    </xf>
    <xf numFmtId="0" fontId="8" fillId="0" borderId="6" xfId="0" applyFont="1" applyBorder="1" applyAlignment="1">
      <alignment horizontal="center"/>
    </xf>
    <xf numFmtId="0" fontId="0" fillId="0" borderId="18" xfId="0" applyBorder="1" applyAlignment="1">
      <alignment horizontal="center"/>
    </xf>
    <xf numFmtId="49" fontId="8" fillId="3" borderId="0" xfId="0" applyNumberFormat="1" applyFont="1" applyFill="1" applyAlignment="1">
      <alignment horizontal="center" vertical="center"/>
    </xf>
    <xf numFmtId="0" fontId="8" fillId="3" borderId="0" xfId="0" applyFont="1" applyFill="1" applyAlignment="1">
      <alignment horizontal="center" vertical="center"/>
    </xf>
    <xf numFmtId="0" fontId="8" fillId="3" borderId="2" xfId="0" applyFont="1" applyFill="1" applyBorder="1" applyAlignment="1">
      <alignment horizontal="center" vertical="center"/>
    </xf>
    <xf numFmtId="3" fontId="0" fillId="0" borderId="12" xfId="0" applyNumberFormat="1" applyBorder="1"/>
    <xf numFmtId="3" fontId="0" fillId="0" borderId="12" xfId="0" applyNumberFormat="1" applyBorder="1" applyAlignment="1">
      <alignment wrapText="1"/>
    </xf>
    <xf numFmtId="3" fontId="0" fillId="5" borderId="31" xfId="0" applyNumberFormat="1" applyFill="1" applyBorder="1"/>
    <xf numFmtId="3" fontId="0" fillId="5" borderId="12" xfId="0" applyNumberFormat="1" applyFill="1" applyBorder="1"/>
    <xf numFmtId="3" fontId="0" fillId="5" borderId="32" xfId="0" applyNumberFormat="1" applyFill="1" applyBorder="1"/>
    <xf numFmtId="0" fontId="0" fillId="0" borderId="0" xfId="0" applyAlignment="1">
      <alignment wrapText="1"/>
    </xf>
    <xf numFmtId="0" fontId="17" fillId="3" borderId="35" xfId="0" applyFont="1" applyFill="1" applyBorder="1" applyAlignment="1">
      <alignment horizontal="center" vertical="center" wrapText="1"/>
    </xf>
    <xf numFmtId="49" fontId="8" fillId="4" borderId="0" xfId="0" applyNumberFormat="1" applyFont="1" applyFill="1" applyAlignment="1" applyProtection="1">
      <alignment horizontal="left" vertical="center"/>
      <protection locked="0"/>
    </xf>
    <xf numFmtId="49" fontId="8" fillId="4" borderId="6" xfId="0" applyNumberFormat="1" applyFont="1" applyFill="1" applyBorder="1" applyAlignment="1" applyProtection="1">
      <alignment horizontal="left" vertical="center"/>
      <protection locked="0"/>
    </xf>
    <xf numFmtId="4" fontId="7" fillId="0" borderId="39" xfId="0" applyNumberFormat="1" applyFont="1" applyBorder="1" applyAlignment="1">
      <alignment vertical="center"/>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4" fontId="7" fillId="5" borderId="39" xfId="0" applyNumberFormat="1" applyFont="1" applyFill="1" applyBorder="1"/>
    <xf numFmtId="4" fontId="7" fillId="0" borderId="33" xfId="0" applyNumberFormat="1" applyFont="1" applyBorder="1" applyAlignment="1">
      <alignment vertical="center"/>
    </xf>
    <xf numFmtId="49" fontId="7" fillId="0" borderId="26" xfId="0" applyNumberFormat="1" applyFont="1" applyBorder="1" applyAlignment="1">
      <alignment vertical="center" wrapText="1"/>
    </xf>
    <xf numFmtId="49" fontId="7" fillId="0" borderId="0" xfId="0" applyNumberFormat="1" applyFont="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0" fillId="0" borderId="0" xfId="0" applyAlignment="1">
      <alignment vertical="top"/>
    </xf>
    <xf numFmtId="0" fontId="0" fillId="0" borderId="0" xfId="0" applyAlignment="1">
      <alignment horizontal="left" vertical="top" wrapText="1"/>
    </xf>
    <xf numFmtId="0" fontId="0" fillId="4" borderId="36"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37"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Alignment="1" applyProtection="1">
      <alignment vertical="top" wrapText="1"/>
      <protection locked="0"/>
    </xf>
    <xf numFmtId="0" fontId="0" fillId="4" borderId="0" xfId="0" applyFill="1" applyAlignment="1" applyProtection="1">
      <alignment horizontal="left" vertical="top" wrapText="1"/>
      <protection locked="0"/>
    </xf>
    <xf numFmtId="0" fontId="0" fillId="4" borderId="34"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38" xfId="0" applyFill="1" applyBorder="1" applyAlignment="1" applyProtection="1">
      <alignment vertical="top" wrapText="1"/>
      <protection locked="0"/>
    </xf>
    <xf numFmtId="0" fontId="6" fillId="0" borderId="0" xfId="0" applyFont="1" applyAlignment="1">
      <alignment horizontal="center"/>
    </xf>
    <xf numFmtId="49" fontId="0" fillId="0" borderId="40" xfId="0" applyNumberFormat="1" applyBorder="1" applyAlignment="1">
      <alignment vertical="center"/>
    </xf>
    <xf numFmtId="0" fontId="0" fillId="0" borderId="40" xfId="0" applyBorder="1" applyAlignment="1">
      <alignment vertical="center"/>
    </xf>
    <xf numFmtId="0" fontId="0" fillId="0" borderId="47" xfId="0" applyBorder="1" applyAlignment="1">
      <alignment vertical="center"/>
    </xf>
    <xf numFmtId="49" fontId="0" fillId="0" borderId="41" xfId="0" applyNumberFormat="1" applyBorder="1" applyAlignment="1">
      <alignment vertical="center"/>
    </xf>
    <xf numFmtId="0" fontId="0" fillId="0" borderId="41" xfId="0" applyBorder="1" applyAlignment="1">
      <alignment vertical="center"/>
    </xf>
    <xf numFmtId="0" fontId="0" fillId="0" borderId="48" xfId="0" applyBorder="1" applyAlignment="1">
      <alignment vertical="center"/>
    </xf>
  </cellXfs>
  <cellStyles count="3">
    <cellStyle name="Normální" xfId="0" builtinId="0"/>
    <cellStyle name="normální 2" xfId="1" xr:uid="{00000000-0005-0000-0000-000001000000}"/>
    <cellStyle name="Normální 3"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vitel\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
  <sheetViews>
    <sheetView workbookViewId="0">
      <selection activeCell="A4" sqref="A4:G4"/>
    </sheetView>
  </sheetViews>
  <sheetFormatPr defaultRowHeight="13.2" x14ac:dyDescent="0.25"/>
  <cols>
    <col min="7" max="7" width="53.21875" customWidth="1"/>
  </cols>
  <sheetData>
    <row r="1" spans="1:7" x14ac:dyDescent="0.25">
      <c r="A1" s="27" t="s">
        <v>38</v>
      </c>
    </row>
    <row r="2" spans="1:7" ht="57.75" customHeight="1" x14ac:dyDescent="0.25">
      <c r="A2" s="183" t="s">
        <v>39</v>
      </c>
      <c r="B2" s="183"/>
      <c r="C2" s="183"/>
      <c r="D2" s="183"/>
      <c r="E2" s="183"/>
      <c r="F2" s="183"/>
      <c r="G2" s="183"/>
    </row>
    <row r="4" spans="1:7" ht="82.2" customHeight="1" x14ac:dyDescent="0.25">
      <c r="A4" s="184" t="s">
        <v>154</v>
      </c>
      <c r="B4" s="185"/>
      <c r="C4" s="185"/>
      <c r="D4" s="185"/>
      <c r="E4" s="185"/>
      <c r="F4" s="185"/>
      <c r="G4" s="185"/>
    </row>
  </sheetData>
  <mergeCells count="2">
    <mergeCell ref="A2:G2"/>
    <mergeCell ref="A4:G4"/>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57"/>
  <sheetViews>
    <sheetView showGridLines="0" topLeftCell="B44" zoomScaleNormal="100" zoomScaleSheetLayoutView="75" workbookViewId="0">
      <selection activeCell="B43" sqref="B43:J43"/>
    </sheetView>
  </sheetViews>
  <sheetFormatPr defaultColWidth="9" defaultRowHeight="13.2" x14ac:dyDescent="0.25"/>
  <cols>
    <col min="1" max="1" width="8.44140625" hidden="1" customWidth="1"/>
    <col min="2" max="2" width="9.109375" customWidth="1"/>
    <col min="3" max="3" width="7.44140625" customWidth="1"/>
    <col min="4" max="4" width="13.44140625" customWidth="1"/>
    <col min="5" max="5" width="12.109375" customWidth="1"/>
    <col min="6" max="6" width="11.44140625" customWidth="1"/>
    <col min="7" max="9" width="12.6640625" customWidth="1"/>
    <col min="10" max="10" width="6.6640625" customWidth="1"/>
    <col min="11" max="11" width="4.33203125" customWidth="1"/>
    <col min="12" max="15" width="10.6640625" customWidth="1"/>
    <col min="52" max="52" width="92.44140625" customWidth="1"/>
  </cols>
  <sheetData>
    <row r="1" spans="1:15" ht="33.75" customHeight="1" x14ac:dyDescent="0.25">
      <c r="A1" s="62" t="s">
        <v>36</v>
      </c>
      <c r="B1" s="193" t="s">
        <v>42</v>
      </c>
      <c r="C1" s="194"/>
      <c r="D1" s="194"/>
      <c r="E1" s="194"/>
      <c r="F1" s="194"/>
      <c r="G1" s="194"/>
      <c r="H1" s="194"/>
      <c r="I1" s="194"/>
      <c r="J1" s="195"/>
    </row>
    <row r="2" spans="1:15" ht="23.25" customHeight="1" x14ac:dyDescent="0.25">
      <c r="A2" s="3"/>
      <c r="B2" s="70" t="s">
        <v>40</v>
      </c>
      <c r="C2" s="71"/>
      <c r="D2" s="186" t="s">
        <v>47</v>
      </c>
      <c r="E2" s="187"/>
      <c r="F2" s="187"/>
      <c r="G2" s="187"/>
      <c r="H2" s="187"/>
      <c r="I2" s="187"/>
      <c r="J2" s="188"/>
      <c r="O2" s="1"/>
    </row>
    <row r="3" spans="1:15" ht="23.25" customHeight="1" x14ac:dyDescent="0.25">
      <c r="A3" s="3"/>
      <c r="B3" s="72" t="s">
        <v>45</v>
      </c>
      <c r="C3" s="73"/>
      <c r="D3" s="216" t="s">
        <v>43</v>
      </c>
      <c r="E3" s="217"/>
      <c r="F3" s="217"/>
      <c r="G3" s="217"/>
      <c r="H3" s="217"/>
      <c r="I3" s="217"/>
      <c r="J3" s="218"/>
    </row>
    <row r="4" spans="1:15" ht="23.25" hidden="1" customHeight="1" x14ac:dyDescent="0.25">
      <c r="A4" s="3"/>
      <c r="B4" s="74" t="s">
        <v>44</v>
      </c>
      <c r="C4" s="75"/>
      <c r="D4" s="76"/>
      <c r="E4" s="76"/>
      <c r="F4" s="77"/>
      <c r="G4" s="77"/>
      <c r="H4" s="77"/>
      <c r="I4" s="77"/>
      <c r="J4" s="78"/>
    </row>
    <row r="5" spans="1:15" ht="24" customHeight="1" x14ac:dyDescent="0.25">
      <c r="A5" s="3"/>
      <c r="B5" s="39" t="s">
        <v>21</v>
      </c>
      <c r="D5" s="79" t="s">
        <v>48</v>
      </c>
      <c r="E5" s="22"/>
      <c r="F5" s="22"/>
      <c r="G5" s="22"/>
      <c r="H5" s="24" t="s">
        <v>33</v>
      </c>
      <c r="I5" s="79"/>
      <c r="J5" s="9"/>
    </row>
    <row r="6" spans="1:15" ht="15.75" customHeight="1" x14ac:dyDescent="0.25">
      <c r="A6" s="3"/>
      <c r="B6" s="34"/>
      <c r="C6" s="22"/>
      <c r="D6" s="79" t="s">
        <v>49</v>
      </c>
      <c r="E6" s="22"/>
      <c r="F6" s="22"/>
      <c r="G6" s="22"/>
      <c r="H6" s="24" t="s">
        <v>34</v>
      </c>
      <c r="I6" s="79"/>
      <c r="J6" s="9"/>
    </row>
    <row r="7" spans="1:15" ht="15.75" customHeight="1" x14ac:dyDescent="0.25">
      <c r="A7" s="3"/>
      <c r="B7" s="35"/>
      <c r="C7" s="80" t="s">
        <v>51</v>
      </c>
      <c r="D7" s="69" t="s">
        <v>50</v>
      </c>
      <c r="E7" s="29"/>
      <c r="F7" s="29"/>
      <c r="G7" s="29"/>
      <c r="H7" s="30"/>
      <c r="I7" s="29"/>
      <c r="J7" s="42"/>
    </row>
    <row r="8" spans="1:15" ht="24" hidden="1" customHeight="1" x14ac:dyDescent="0.25">
      <c r="A8" s="3"/>
      <c r="B8" s="39" t="s">
        <v>19</v>
      </c>
      <c r="D8" s="28"/>
      <c r="H8" s="24" t="s">
        <v>33</v>
      </c>
      <c r="I8" s="28"/>
      <c r="J8" s="9"/>
    </row>
    <row r="9" spans="1:15" ht="15.75" hidden="1" customHeight="1" x14ac:dyDescent="0.25">
      <c r="A9" s="3"/>
      <c r="B9" s="3"/>
      <c r="D9" s="28"/>
      <c r="H9" s="24" t="s">
        <v>34</v>
      </c>
      <c r="I9" s="28"/>
      <c r="J9" s="9"/>
    </row>
    <row r="10" spans="1:15" ht="15.75" hidden="1" customHeight="1" x14ac:dyDescent="0.25">
      <c r="A10" s="3"/>
      <c r="B10" s="43"/>
      <c r="C10" s="23"/>
      <c r="D10" s="38"/>
      <c r="E10" s="30"/>
      <c r="F10" s="30"/>
      <c r="G10" s="15"/>
      <c r="H10" s="15"/>
      <c r="I10" s="44"/>
      <c r="J10" s="42"/>
    </row>
    <row r="11" spans="1:15" ht="24" customHeight="1" x14ac:dyDescent="0.25">
      <c r="A11" s="3"/>
      <c r="B11" s="39" t="s">
        <v>18</v>
      </c>
      <c r="D11" s="204"/>
      <c r="E11" s="204"/>
      <c r="F11" s="204"/>
      <c r="G11" s="204"/>
      <c r="H11" s="24" t="s">
        <v>33</v>
      </c>
      <c r="I11" s="82"/>
      <c r="J11" s="9"/>
    </row>
    <row r="12" spans="1:15" ht="15.75" customHeight="1" x14ac:dyDescent="0.25">
      <c r="A12" s="3"/>
      <c r="B12" s="34"/>
      <c r="C12" s="22"/>
      <c r="D12" s="226"/>
      <c r="E12" s="226"/>
      <c r="F12" s="226"/>
      <c r="G12" s="226"/>
      <c r="H12" s="24" t="s">
        <v>34</v>
      </c>
      <c r="I12" s="82"/>
      <c r="J12" s="9"/>
    </row>
    <row r="13" spans="1:15" ht="15.75" customHeight="1" x14ac:dyDescent="0.25">
      <c r="A13" s="3"/>
      <c r="B13" s="35"/>
      <c r="C13" s="81"/>
      <c r="D13" s="227"/>
      <c r="E13" s="227"/>
      <c r="F13" s="227"/>
      <c r="G13" s="227"/>
      <c r="H13" s="25"/>
      <c r="I13" s="29"/>
      <c r="J13" s="42"/>
    </row>
    <row r="14" spans="1:15" ht="24" hidden="1" customHeight="1" x14ac:dyDescent="0.25">
      <c r="A14" s="3"/>
      <c r="B14" s="55" t="s">
        <v>20</v>
      </c>
      <c r="C14" s="56"/>
      <c r="D14" s="57" t="s">
        <v>46</v>
      </c>
      <c r="E14" s="58"/>
      <c r="F14" s="58"/>
      <c r="G14" s="58"/>
      <c r="H14" s="59"/>
      <c r="I14" s="58"/>
      <c r="J14" s="60"/>
    </row>
    <row r="15" spans="1:15" ht="32.25" customHeight="1" x14ac:dyDescent="0.25">
      <c r="A15" s="3"/>
      <c r="B15" s="43" t="s">
        <v>31</v>
      </c>
      <c r="C15" s="61"/>
      <c r="D15" s="15"/>
      <c r="E15" s="192" t="s">
        <v>29</v>
      </c>
      <c r="F15" s="192"/>
      <c r="G15" s="212" t="s">
        <v>30</v>
      </c>
      <c r="H15" s="212"/>
      <c r="I15" s="212" t="s">
        <v>28</v>
      </c>
      <c r="J15" s="213"/>
    </row>
    <row r="16" spans="1:15" ht="23.25" customHeight="1" x14ac:dyDescent="0.25">
      <c r="A16" s="129" t="s">
        <v>23</v>
      </c>
      <c r="B16" s="130" t="s">
        <v>23</v>
      </c>
      <c r="C16" s="47"/>
      <c r="D16" s="48"/>
      <c r="E16" s="189">
        <f>SUMIF(F49:F53,A16,G49:G53)+SUMIF(F49:F53,"PSU",G49:G53)</f>
        <v>0</v>
      </c>
      <c r="F16" s="190"/>
      <c r="G16" s="189">
        <f>SUMIF(F49:F53,A16,H49:H53)+SUMIF(F49:F53,"PSU",H49:H53)</f>
        <v>0</v>
      </c>
      <c r="H16" s="190"/>
      <c r="I16" s="189">
        <f>SUMIF(F49:F53,A16,I49:I53)+SUMIF(F49:F53,"PSU",I49:I53)</f>
        <v>0</v>
      </c>
      <c r="J16" s="191"/>
    </row>
    <row r="17" spans="1:10" ht="23.25" customHeight="1" x14ac:dyDescent="0.25">
      <c r="A17" s="129" t="s">
        <v>24</v>
      </c>
      <c r="B17" s="130" t="s">
        <v>24</v>
      </c>
      <c r="C17" s="47"/>
      <c r="D17" s="48"/>
      <c r="E17" s="189">
        <f>SUMIF(F49:F53,A17,G49:G53)</f>
        <v>0</v>
      </c>
      <c r="F17" s="190"/>
      <c r="G17" s="189">
        <f>SUMIF(F49:F53,A17,H49:H53)</f>
        <v>0</v>
      </c>
      <c r="H17" s="190"/>
      <c r="I17" s="189">
        <f>SUMIF(F49:F53,A17,I49:I53)</f>
        <v>0</v>
      </c>
      <c r="J17" s="191"/>
    </row>
    <row r="18" spans="1:10" ht="23.25" customHeight="1" x14ac:dyDescent="0.25">
      <c r="A18" s="129" t="s">
        <v>25</v>
      </c>
      <c r="B18" s="130" t="s">
        <v>25</v>
      </c>
      <c r="C18" s="47"/>
      <c r="D18" s="48"/>
      <c r="E18" s="189">
        <f>SUMIF(F49:F53,A18,G49:G53)</f>
        <v>0</v>
      </c>
      <c r="F18" s="190"/>
      <c r="G18" s="189">
        <f>SUMIF(F49:F53,A18,H49:H53)</f>
        <v>0</v>
      </c>
      <c r="H18" s="190"/>
      <c r="I18" s="189">
        <f>SUMIF(F49:F53,A18,I49:I53)</f>
        <v>0</v>
      </c>
      <c r="J18" s="191"/>
    </row>
    <row r="19" spans="1:10" ht="23.25" customHeight="1" x14ac:dyDescent="0.25">
      <c r="A19" s="129" t="s">
        <v>66</v>
      </c>
      <c r="B19" s="130" t="s">
        <v>26</v>
      </c>
      <c r="C19" s="47"/>
      <c r="D19" s="48"/>
      <c r="E19" s="189">
        <f>SUMIF(F49:F53,A19,G49:G53)</f>
        <v>0</v>
      </c>
      <c r="F19" s="190"/>
      <c r="G19" s="189">
        <f>SUMIF(F49:F53,A19,H49:H53)</f>
        <v>0</v>
      </c>
      <c r="H19" s="190"/>
      <c r="I19" s="189">
        <f>SUMIF(F49:F53,A19,I49:I53)</f>
        <v>0</v>
      </c>
      <c r="J19" s="191"/>
    </row>
    <row r="20" spans="1:10" ht="23.25" customHeight="1" x14ac:dyDescent="0.25">
      <c r="A20" s="129" t="s">
        <v>65</v>
      </c>
      <c r="B20" s="130" t="s">
        <v>27</v>
      </c>
      <c r="C20" s="47"/>
      <c r="D20" s="48"/>
      <c r="E20" s="189">
        <f>SUMIF(F49:F53,A20,G49:G53)</f>
        <v>0</v>
      </c>
      <c r="F20" s="190"/>
      <c r="G20" s="189">
        <f>SUMIF(F49:F53,A20,H49:H53)</f>
        <v>0</v>
      </c>
      <c r="H20" s="190"/>
      <c r="I20" s="189">
        <f>SUMIF(F49:F53,A20,I49:I53)</f>
        <v>0</v>
      </c>
      <c r="J20" s="191"/>
    </row>
    <row r="21" spans="1:10" ht="23.25" customHeight="1" x14ac:dyDescent="0.25">
      <c r="A21" s="3"/>
      <c r="B21" s="63" t="s">
        <v>28</v>
      </c>
      <c r="C21" s="64"/>
      <c r="D21" s="65"/>
      <c r="E21" s="202">
        <f>SUM(E16:F20)</f>
        <v>0</v>
      </c>
      <c r="F21" s="203"/>
      <c r="G21" s="202">
        <f>SUM(G16:H20)</f>
        <v>0</v>
      </c>
      <c r="H21" s="203"/>
      <c r="I21" s="202">
        <f>SUM(I16:J20)</f>
        <v>0</v>
      </c>
      <c r="J21" s="207"/>
    </row>
    <row r="22" spans="1:10" ht="33" customHeight="1" x14ac:dyDescent="0.25">
      <c r="A22" s="3"/>
      <c r="B22" s="54" t="s">
        <v>32</v>
      </c>
      <c r="C22" s="47"/>
      <c r="D22" s="48"/>
      <c r="E22" s="53"/>
      <c r="F22" s="50"/>
      <c r="G22" s="41"/>
      <c r="H22" s="41"/>
      <c r="I22" s="41"/>
      <c r="J22" s="51"/>
    </row>
    <row r="23" spans="1:10" ht="23.25" customHeight="1" x14ac:dyDescent="0.25">
      <c r="A23" s="3"/>
      <c r="B23" s="46" t="s">
        <v>11</v>
      </c>
      <c r="C23" s="47"/>
      <c r="D23" s="48"/>
      <c r="E23" s="49">
        <v>12</v>
      </c>
      <c r="F23" s="50" t="s">
        <v>0</v>
      </c>
      <c r="G23" s="200">
        <f>ZakladDPHSniVypocet</f>
        <v>0</v>
      </c>
      <c r="H23" s="201"/>
      <c r="I23" s="201"/>
      <c r="J23" s="51" t="str">
        <f t="shared" ref="J23:J28" si="0">Mena</f>
        <v>CZK</v>
      </c>
    </row>
    <row r="24" spans="1:10" ht="23.25" customHeight="1" x14ac:dyDescent="0.25">
      <c r="A24" s="3"/>
      <c r="B24" s="46" t="s">
        <v>12</v>
      </c>
      <c r="C24" s="47"/>
      <c r="D24" s="48"/>
      <c r="E24" s="49">
        <f>SazbaDPH1</f>
        <v>12</v>
      </c>
      <c r="F24" s="50" t="s">
        <v>0</v>
      </c>
      <c r="G24" s="205">
        <f>ZakladDPHSni*SazbaDPH1/100</f>
        <v>0</v>
      </c>
      <c r="H24" s="206"/>
      <c r="I24" s="206"/>
      <c r="J24" s="51" t="str">
        <f t="shared" si="0"/>
        <v>CZK</v>
      </c>
    </row>
    <row r="25" spans="1:10" ht="23.25" customHeight="1" x14ac:dyDescent="0.25">
      <c r="A25" s="3"/>
      <c r="B25" s="46" t="s">
        <v>13</v>
      </c>
      <c r="C25" s="47"/>
      <c r="D25" s="48"/>
      <c r="E25" s="49">
        <v>21</v>
      </c>
      <c r="F25" s="50" t="s">
        <v>0</v>
      </c>
      <c r="G25" s="200">
        <f>ZakladDPHZaklVypocet</f>
        <v>0</v>
      </c>
      <c r="H25" s="201"/>
      <c r="I25" s="201"/>
      <c r="J25" s="51" t="str">
        <f t="shared" si="0"/>
        <v>CZK</v>
      </c>
    </row>
    <row r="26" spans="1:10" ht="23.25" customHeight="1" x14ac:dyDescent="0.25">
      <c r="A26" s="3"/>
      <c r="B26" s="40" t="s">
        <v>14</v>
      </c>
      <c r="C26" s="19"/>
      <c r="D26" s="15"/>
      <c r="E26" s="36">
        <f>SazbaDPH2</f>
        <v>21</v>
      </c>
      <c r="F26" s="37" t="s">
        <v>0</v>
      </c>
      <c r="G26" s="196">
        <f>ZakladDPHZakl*SazbaDPH2/100</f>
        <v>0</v>
      </c>
      <c r="H26" s="197"/>
      <c r="I26" s="197"/>
      <c r="J26" s="45" t="str">
        <f t="shared" si="0"/>
        <v>CZK</v>
      </c>
    </row>
    <row r="27" spans="1:10" ht="23.25" customHeight="1" thickBot="1" x14ac:dyDescent="0.3">
      <c r="A27" s="3"/>
      <c r="B27" s="39" t="s">
        <v>4</v>
      </c>
      <c r="C27" s="17"/>
      <c r="D27" s="20"/>
      <c r="E27" s="17"/>
      <c r="F27" s="18"/>
      <c r="G27" s="198">
        <f>0</f>
        <v>0</v>
      </c>
      <c r="H27" s="198"/>
      <c r="I27" s="198"/>
      <c r="J27" s="52" t="str">
        <f t="shared" si="0"/>
        <v>CZK</v>
      </c>
    </row>
    <row r="28" spans="1:10" ht="27.75" hidden="1" customHeight="1" thickBot="1" x14ac:dyDescent="0.3">
      <c r="A28" s="3"/>
      <c r="B28" s="101" t="s">
        <v>22</v>
      </c>
      <c r="C28" s="102"/>
      <c r="D28" s="102"/>
      <c r="E28" s="103"/>
      <c r="F28" s="104"/>
      <c r="G28" s="211">
        <f>ZakladDPHSniVypocet+ZakladDPHZaklVypocet</f>
        <v>0</v>
      </c>
      <c r="H28" s="211"/>
      <c r="I28" s="211"/>
      <c r="J28" s="105" t="str">
        <f t="shared" si="0"/>
        <v>CZK</v>
      </c>
    </row>
    <row r="29" spans="1:10" ht="27.75" customHeight="1" thickBot="1" x14ac:dyDescent="0.3">
      <c r="A29" s="3"/>
      <c r="B29" s="101" t="s">
        <v>35</v>
      </c>
      <c r="C29" s="106"/>
      <c r="D29" s="106"/>
      <c r="E29" s="106"/>
      <c r="F29" s="106"/>
      <c r="G29" s="199">
        <f>ZakladDPHSni+DPHSni+ZakladDPHZakl+DPHZakl+Zaokrouhleni</f>
        <v>0</v>
      </c>
      <c r="H29" s="199"/>
      <c r="I29" s="199"/>
      <c r="J29" s="107" t="s">
        <v>54</v>
      </c>
    </row>
    <row r="30" spans="1:10" ht="12.75" customHeight="1" x14ac:dyDescent="0.25">
      <c r="A30" s="3"/>
      <c r="B30" s="3"/>
      <c r="J30" s="10"/>
    </row>
    <row r="31" spans="1:10" ht="30" customHeight="1" x14ac:dyDescent="0.25">
      <c r="A31" s="3"/>
      <c r="B31" s="3"/>
      <c r="J31" s="10"/>
    </row>
    <row r="32" spans="1:10" ht="18.75" customHeight="1" x14ac:dyDescent="0.25">
      <c r="A32" s="3"/>
      <c r="B32" s="21"/>
      <c r="C32" s="16" t="s">
        <v>10</v>
      </c>
      <c r="D32" s="32"/>
      <c r="E32" s="32"/>
      <c r="F32" s="16" t="s">
        <v>9</v>
      </c>
      <c r="G32" s="32"/>
      <c r="H32" s="33">
        <f ca="1">TODAY()</f>
        <v>45938</v>
      </c>
      <c r="I32" s="32"/>
      <c r="J32" s="10"/>
    </row>
    <row r="33" spans="1:52" ht="47.25" customHeight="1" x14ac:dyDescent="0.25">
      <c r="A33" s="3"/>
      <c r="B33" s="3"/>
      <c r="J33" s="10"/>
    </row>
    <row r="34" spans="1:52" s="27" customFormat="1" ht="18.75" customHeight="1" x14ac:dyDescent="0.25">
      <c r="A34" s="26"/>
      <c r="B34" s="26"/>
      <c r="D34" s="214"/>
      <c r="E34" s="214"/>
      <c r="G34" s="214"/>
      <c r="H34" s="214"/>
      <c r="I34" s="214"/>
      <c r="J34" s="31"/>
    </row>
    <row r="35" spans="1:52" ht="12.75" customHeight="1" x14ac:dyDescent="0.25">
      <c r="A35" s="3"/>
      <c r="B35" s="3"/>
      <c r="D35" s="215" t="s">
        <v>2</v>
      </c>
      <c r="E35" s="215"/>
      <c r="H35" s="11" t="s">
        <v>3</v>
      </c>
      <c r="J35" s="10"/>
    </row>
    <row r="36" spans="1:52" ht="13.5" customHeight="1" thickBot="1" x14ac:dyDescent="0.3">
      <c r="A36" s="12"/>
      <c r="B36" s="12"/>
      <c r="C36" s="13"/>
      <c r="D36" s="13"/>
      <c r="E36" s="13"/>
      <c r="F36" s="13"/>
      <c r="G36" s="13"/>
      <c r="H36" s="13"/>
      <c r="I36" s="13"/>
      <c r="J36" s="14"/>
    </row>
    <row r="37" spans="1:52" ht="27" hidden="1" customHeight="1" x14ac:dyDescent="0.3">
      <c r="B37" s="66" t="s">
        <v>15</v>
      </c>
      <c r="C37" s="2"/>
      <c r="D37" s="2"/>
      <c r="E37" s="2"/>
      <c r="F37" s="93"/>
      <c r="G37" s="93"/>
      <c r="H37" s="93"/>
      <c r="I37" s="93"/>
      <c r="J37" s="2"/>
    </row>
    <row r="38" spans="1:52" ht="25.5" hidden="1" customHeight="1" x14ac:dyDescent="0.25">
      <c r="A38" s="85" t="s">
        <v>37</v>
      </c>
      <c r="B38" s="87" t="s">
        <v>16</v>
      </c>
      <c r="C38" s="88" t="s">
        <v>5</v>
      </c>
      <c r="D38" s="89"/>
      <c r="E38" s="89"/>
      <c r="F38" s="94" t="str">
        <f>B23</f>
        <v>Základ pro sníženou DPH</v>
      </c>
      <c r="G38" s="94" t="str">
        <f>B25</f>
        <v>Základ pro základní DPH</v>
      </c>
      <c r="H38" s="95" t="s">
        <v>17</v>
      </c>
      <c r="I38" s="95" t="s">
        <v>1</v>
      </c>
      <c r="J38" s="90" t="s">
        <v>0</v>
      </c>
    </row>
    <row r="39" spans="1:52" ht="25.5" hidden="1" customHeight="1" x14ac:dyDescent="0.25">
      <c r="A39" s="85">
        <v>1</v>
      </c>
      <c r="B39" s="91" t="s">
        <v>52</v>
      </c>
      <c r="C39" s="219" t="s">
        <v>47</v>
      </c>
      <c r="D39" s="220"/>
      <c r="E39" s="220"/>
      <c r="F39" s="96">
        <f>'Rozpočet Pol'!AC39</f>
        <v>0</v>
      </c>
      <c r="G39" s="97">
        <f>'Rozpočet Pol'!AD39</f>
        <v>0</v>
      </c>
      <c r="H39" s="98">
        <f>(F39*SazbaDPH1/100)+(G39*SazbaDPH2/100)</f>
        <v>0</v>
      </c>
      <c r="I39" s="98">
        <f>F39+G39+H39</f>
        <v>0</v>
      </c>
      <c r="J39" s="92" t="str">
        <f>IF(CenaCelkemVypocet=0,"",I39/CenaCelkemVypocet*100)</f>
        <v/>
      </c>
    </row>
    <row r="40" spans="1:52" ht="25.5" hidden="1" customHeight="1" x14ac:dyDescent="0.25">
      <c r="A40" s="85"/>
      <c r="B40" s="221" t="s">
        <v>53</v>
      </c>
      <c r="C40" s="222"/>
      <c r="D40" s="222"/>
      <c r="E40" s="223"/>
      <c r="F40" s="99">
        <f>SUMIF(A39:A39,"=1",F39:F39)</f>
        <v>0</v>
      </c>
      <c r="G40" s="100">
        <f>SUMIF(A39:A39,"=1",G39:G39)</f>
        <v>0</v>
      </c>
      <c r="H40" s="100">
        <f>SUMIF(A39:A39,"=1",H39:H39)</f>
        <v>0</v>
      </c>
      <c r="I40" s="100">
        <f>SUMIF(A39:A39,"=1",I39:I39)</f>
        <v>0</v>
      </c>
      <c r="J40" s="86">
        <f>SUMIF(A39:A39,"=1",J39:J39)</f>
        <v>0</v>
      </c>
    </row>
    <row r="42" spans="1:52" x14ac:dyDescent="0.25">
      <c r="B42" t="s">
        <v>55</v>
      </c>
    </row>
    <row r="43" spans="1:52" x14ac:dyDescent="0.25">
      <c r="B43" s="224" t="s">
        <v>56</v>
      </c>
      <c r="C43" s="224"/>
      <c r="D43" s="224"/>
      <c r="E43" s="224"/>
      <c r="F43" s="224"/>
      <c r="G43" s="224"/>
      <c r="H43" s="224"/>
      <c r="I43" s="224"/>
      <c r="J43" s="224"/>
      <c r="AZ43" s="108" t="str">
        <f>B43</f>
        <v>Měření a regulace</v>
      </c>
    </row>
    <row r="46" spans="1:52" ht="15.6" x14ac:dyDescent="0.3">
      <c r="B46" s="109" t="s">
        <v>57</v>
      </c>
    </row>
    <row r="48" spans="1:52" ht="25.5" customHeight="1" x14ac:dyDescent="0.25">
      <c r="A48" s="110"/>
      <c r="B48" s="114" t="s">
        <v>16</v>
      </c>
      <c r="C48" s="114" t="s">
        <v>5</v>
      </c>
      <c r="D48" s="115"/>
      <c r="E48" s="115"/>
      <c r="F48" s="118" t="s">
        <v>58</v>
      </c>
      <c r="G48" s="118" t="s">
        <v>29</v>
      </c>
      <c r="H48" s="118" t="s">
        <v>30</v>
      </c>
      <c r="I48" s="225" t="s">
        <v>28</v>
      </c>
      <c r="J48" s="225"/>
    </row>
    <row r="49" spans="1:10" ht="25.5" customHeight="1" x14ac:dyDescent="0.25">
      <c r="A49" s="111"/>
      <c r="B49" s="119" t="s">
        <v>59</v>
      </c>
      <c r="C49" s="209" t="s">
        <v>60</v>
      </c>
      <c r="D49" s="210"/>
      <c r="E49" s="210"/>
      <c r="F49" s="121" t="s">
        <v>23</v>
      </c>
      <c r="G49" s="122">
        <f>'Rozpočet Pol'!I8</f>
        <v>0</v>
      </c>
      <c r="H49" s="122">
        <f>'Rozpočet Pol'!K8</f>
        <v>0</v>
      </c>
      <c r="I49" s="208">
        <f>G49+H49</f>
        <v>0</v>
      </c>
      <c r="J49" s="208"/>
    </row>
    <row r="50" spans="1:10" ht="25.5" customHeight="1" x14ac:dyDescent="0.25">
      <c r="A50" s="111"/>
      <c r="B50" s="113" t="s">
        <v>61</v>
      </c>
      <c r="C50" s="233" t="s">
        <v>62</v>
      </c>
      <c r="D50" s="234"/>
      <c r="E50" s="234"/>
      <c r="F50" s="123" t="s">
        <v>25</v>
      </c>
      <c r="G50" s="124">
        <f>'Rozpočet Pol'!I10</f>
        <v>0</v>
      </c>
      <c r="H50" s="124">
        <f>'Rozpočet Pol'!K10</f>
        <v>0</v>
      </c>
      <c r="I50" s="232">
        <f>G50+H50</f>
        <v>0</v>
      </c>
      <c r="J50" s="232"/>
    </row>
    <row r="51" spans="1:10" ht="25.5" customHeight="1" x14ac:dyDescent="0.25">
      <c r="A51" s="111"/>
      <c r="B51" s="113" t="s">
        <v>63</v>
      </c>
      <c r="C51" s="233" t="s">
        <v>64</v>
      </c>
      <c r="D51" s="234"/>
      <c r="E51" s="234"/>
      <c r="F51" s="123" t="s">
        <v>25</v>
      </c>
      <c r="G51" s="124">
        <f>'Rozpočet Pol'!I29</f>
        <v>0</v>
      </c>
      <c r="H51" s="124">
        <f>'Rozpočet Pol'!K29</f>
        <v>0</v>
      </c>
      <c r="I51" s="232">
        <f>G51+H51</f>
        <v>0</v>
      </c>
      <c r="J51" s="232"/>
    </row>
    <row r="52" spans="1:10" ht="25.5" customHeight="1" x14ac:dyDescent="0.25">
      <c r="A52" s="111"/>
      <c r="B52" s="113" t="s">
        <v>65</v>
      </c>
      <c r="C52" s="233" t="s">
        <v>27</v>
      </c>
      <c r="D52" s="234"/>
      <c r="E52" s="234"/>
      <c r="F52" s="123" t="s">
        <v>65</v>
      </c>
      <c r="G52" s="124">
        <f>'Rozpočet Pol'!I31</f>
        <v>0</v>
      </c>
      <c r="H52" s="124">
        <f>'Rozpočet Pol'!K31</f>
        <v>0</v>
      </c>
      <c r="I52" s="232">
        <f>G52+H52</f>
        <v>0</v>
      </c>
      <c r="J52" s="232"/>
    </row>
    <row r="53" spans="1:10" ht="25.5" customHeight="1" x14ac:dyDescent="0.25">
      <c r="A53" s="111"/>
      <c r="B53" s="120" t="s">
        <v>66</v>
      </c>
      <c r="C53" s="229" t="s">
        <v>26</v>
      </c>
      <c r="D53" s="230"/>
      <c r="E53" s="230"/>
      <c r="F53" s="125" t="s">
        <v>66</v>
      </c>
      <c r="G53" s="126">
        <f>'Rozpočet Pol'!I34</f>
        <v>0</v>
      </c>
      <c r="H53" s="126">
        <f>'Rozpočet Pol'!K34</f>
        <v>0</v>
      </c>
      <c r="I53" s="228">
        <f>G53+H53</f>
        <v>0</v>
      </c>
      <c r="J53" s="228"/>
    </row>
    <row r="54" spans="1:10" ht="25.5" customHeight="1" x14ac:dyDescent="0.25">
      <c r="A54" s="112"/>
      <c r="B54" s="116" t="s">
        <v>1</v>
      </c>
      <c r="C54" s="116"/>
      <c r="D54" s="117"/>
      <c r="E54" s="117"/>
      <c r="F54" s="127"/>
      <c r="G54" s="128">
        <f>SUM(G49:G53)</f>
        <v>0</v>
      </c>
      <c r="H54" s="128">
        <f>SUM(H49:H53)</f>
        <v>0</v>
      </c>
      <c r="I54" s="231">
        <f>SUM(I49:I53)</f>
        <v>0</v>
      </c>
      <c r="J54" s="231"/>
    </row>
    <row r="55" spans="1:10" x14ac:dyDescent="0.25">
      <c r="F55" s="84"/>
      <c r="G55" s="84"/>
      <c r="H55" s="84"/>
      <c r="I55" s="84"/>
      <c r="J55" s="84"/>
    </row>
    <row r="56" spans="1:10" x14ac:dyDescent="0.25">
      <c r="F56" s="84"/>
      <c r="G56" s="84"/>
      <c r="H56" s="84"/>
      <c r="I56" s="84"/>
      <c r="J56" s="84"/>
    </row>
    <row r="57" spans="1:10" x14ac:dyDescent="0.25">
      <c r="F57" s="84"/>
      <c r="G57" s="84"/>
      <c r="H57" s="84"/>
      <c r="I57" s="84"/>
      <c r="J57" s="84"/>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2">
    <mergeCell ref="I53:J53"/>
    <mergeCell ref="C53:E53"/>
    <mergeCell ref="I54:J54"/>
    <mergeCell ref="I50:J50"/>
    <mergeCell ref="C50:E50"/>
    <mergeCell ref="I51:J51"/>
    <mergeCell ref="C51:E51"/>
    <mergeCell ref="I52:J52"/>
    <mergeCell ref="C52:E52"/>
    <mergeCell ref="I49:J49"/>
    <mergeCell ref="C49:E49"/>
    <mergeCell ref="G28:I28"/>
    <mergeCell ref="G15:H15"/>
    <mergeCell ref="I15:J15"/>
    <mergeCell ref="E16:F16"/>
    <mergeCell ref="D34:E34"/>
    <mergeCell ref="D35:E35"/>
    <mergeCell ref="G19:H19"/>
    <mergeCell ref="G20:H20"/>
    <mergeCell ref="G34:I34"/>
    <mergeCell ref="C39:E39"/>
    <mergeCell ref="B40:E40"/>
    <mergeCell ref="B43:J43"/>
    <mergeCell ref="I48:J48"/>
    <mergeCell ref="B1:J1"/>
    <mergeCell ref="G26:I26"/>
    <mergeCell ref="G27:I27"/>
    <mergeCell ref="G29:I29"/>
    <mergeCell ref="G25:I25"/>
    <mergeCell ref="I16:J16"/>
    <mergeCell ref="I19:J19"/>
    <mergeCell ref="E21:F21"/>
    <mergeCell ref="G21:H21"/>
    <mergeCell ref="D11:G11"/>
    <mergeCell ref="G24:I24"/>
    <mergeCell ref="G23:I23"/>
    <mergeCell ref="E19:F19"/>
    <mergeCell ref="E20:F20"/>
    <mergeCell ref="I20:J20"/>
    <mergeCell ref="I21:J21"/>
    <mergeCell ref="D2:J2"/>
    <mergeCell ref="E17:F17"/>
    <mergeCell ref="G16:H16"/>
    <mergeCell ref="G17:H17"/>
    <mergeCell ref="G18:H18"/>
    <mergeCell ref="I17:J17"/>
    <mergeCell ref="I18:J18"/>
    <mergeCell ref="E18:F18"/>
    <mergeCell ref="E15:F15"/>
    <mergeCell ref="D3:J3"/>
    <mergeCell ref="D12:G12"/>
    <mergeCell ref="D13:G13"/>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2" manualBreakCount="2">
    <brk id="36" max="9" man="1"/>
    <brk id="43"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selection activeCell="A5" sqref="A5:IV5"/>
    </sheetView>
  </sheetViews>
  <sheetFormatPr defaultColWidth="9.109375" defaultRowHeight="13.2" x14ac:dyDescent="0.25"/>
  <cols>
    <col min="1" max="1" width="4.33203125" style="4" customWidth="1"/>
    <col min="2" max="2" width="14.44140625" style="4" customWidth="1"/>
    <col min="3" max="3" width="38.33203125" style="8" customWidth="1"/>
    <col min="4" max="4" width="4.5546875" style="4" customWidth="1"/>
    <col min="5" max="5" width="10.5546875" style="4" customWidth="1"/>
    <col min="6" max="6" width="9.88671875" style="4" customWidth="1"/>
    <col min="7" max="7" width="12.6640625" style="4" customWidth="1"/>
    <col min="8" max="16384" width="9.109375" style="4"/>
  </cols>
  <sheetData>
    <row r="1" spans="1:7" ht="15.6" x14ac:dyDescent="0.25">
      <c r="A1" s="235" t="s">
        <v>6</v>
      </c>
      <c r="B1" s="235"/>
      <c r="C1" s="236"/>
      <c r="D1" s="235"/>
      <c r="E1" s="235"/>
      <c r="F1" s="235"/>
      <c r="G1" s="235"/>
    </row>
    <row r="2" spans="1:7" ht="24.9" customHeight="1" x14ac:dyDescent="0.25">
      <c r="A2" s="68" t="s">
        <v>41</v>
      </c>
      <c r="B2" s="67"/>
      <c r="C2" s="237"/>
      <c r="D2" s="237"/>
      <c r="E2" s="237"/>
      <c r="F2" s="237"/>
      <c r="G2" s="238"/>
    </row>
    <row r="3" spans="1:7" ht="24.9" hidden="1" customHeight="1" x14ac:dyDescent="0.25">
      <c r="A3" s="68" t="s">
        <v>7</v>
      </c>
      <c r="B3" s="67"/>
      <c r="C3" s="237"/>
      <c r="D3" s="237"/>
      <c r="E3" s="237"/>
      <c r="F3" s="237"/>
      <c r="G3" s="238"/>
    </row>
    <row r="4" spans="1:7" ht="24.9" hidden="1" customHeight="1" x14ac:dyDescent="0.25">
      <c r="A4" s="68" t="s">
        <v>8</v>
      </c>
      <c r="B4" s="67"/>
      <c r="C4" s="237"/>
      <c r="D4" s="237"/>
      <c r="E4" s="237"/>
      <c r="F4" s="237"/>
      <c r="G4" s="238"/>
    </row>
    <row r="5" spans="1:7" hidden="1" x14ac:dyDescent="0.25">
      <c r="B5" s="5"/>
      <c r="C5" s="6"/>
      <c r="D5" s="7"/>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BH49"/>
  <sheetViews>
    <sheetView tabSelected="1" topLeftCell="A12" workbookViewId="0">
      <selection activeCell="H2" sqref="H2:P2"/>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53" t="s">
        <v>6</v>
      </c>
      <c r="B1" s="253"/>
      <c r="C1" s="253"/>
      <c r="D1" s="253"/>
      <c r="E1" s="253"/>
      <c r="F1" s="253"/>
      <c r="G1" s="253"/>
      <c r="AE1" t="s">
        <v>68</v>
      </c>
    </row>
    <row r="2" spans="1:60" ht="25.05" customHeight="1" x14ac:dyDescent="0.25">
      <c r="A2" s="133" t="s">
        <v>67</v>
      </c>
      <c r="B2" s="131"/>
      <c r="C2" s="254" t="s">
        <v>47</v>
      </c>
      <c r="D2" s="255"/>
      <c r="E2" s="255"/>
      <c r="F2" s="255"/>
      <c r="G2" s="256"/>
      <c r="H2" s="224" t="s">
        <v>56</v>
      </c>
      <c r="I2" s="224"/>
      <c r="J2" s="224"/>
      <c r="K2" s="224"/>
      <c r="L2" s="224"/>
      <c r="M2" s="224"/>
      <c r="N2" s="224"/>
      <c r="O2" s="224"/>
      <c r="P2" s="224"/>
      <c r="AE2" t="s">
        <v>69</v>
      </c>
    </row>
    <row r="3" spans="1:60" ht="25.05" customHeight="1" x14ac:dyDescent="0.25">
      <c r="A3" s="134" t="s">
        <v>7</v>
      </c>
      <c r="B3" s="132"/>
      <c r="C3" s="257" t="s">
        <v>43</v>
      </c>
      <c r="D3" s="258"/>
      <c r="E3" s="258"/>
      <c r="F3" s="258"/>
      <c r="G3" s="259"/>
      <c r="AE3" t="s">
        <v>70</v>
      </c>
    </row>
    <row r="4" spans="1:60" ht="25.05" hidden="1" customHeight="1" x14ac:dyDescent="0.25">
      <c r="A4" s="134" t="s">
        <v>8</v>
      </c>
      <c r="B4" s="132"/>
      <c r="C4" s="257"/>
      <c r="D4" s="258"/>
      <c r="E4" s="258"/>
      <c r="F4" s="258"/>
      <c r="G4" s="259"/>
      <c r="AE4" t="s">
        <v>71</v>
      </c>
    </row>
    <row r="5" spans="1:60" hidden="1" x14ac:dyDescent="0.25">
      <c r="A5" s="135" t="s">
        <v>72</v>
      </c>
      <c r="B5" s="136"/>
      <c r="C5" s="136"/>
      <c r="D5" s="137"/>
      <c r="E5" s="137"/>
      <c r="F5" s="137"/>
      <c r="G5" s="138"/>
      <c r="AE5" t="s">
        <v>73</v>
      </c>
    </row>
    <row r="7" spans="1:60" ht="39.6" x14ac:dyDescent="0.25">
      <c r="A7" s="143" t="s">
        <v>74</v>
      </c>
      <c r="B7" s="144" t="s">
        <v>75</v>
      </c>
      <c r="C7" s="144" t="s">
        <v>76</v>
      </c>
      <c r="D7" s="143" t="s">
        <v>77</v>
      </c>
      <c r="E7" s="143" t="s">
        <v>78</v>
      </c>
      <c r="F7" s="139" t="s">
        <v>79</v>
      </c>
      <c r="G7" s="158" t="s">
        <v>28</v>
      </c>
      <c r="H7" s="159" t="s">
        <v>29</v>
      </c>
      <c r="I7" s="159" t="s">
        <v>80</v>
      </c>
      <c r="J7" s="159" t="s">
        <v>30</v>
      </c>
      <c r="K7" s="159" t="s">
        <v>81</v>
      </c>
      <c r="L7" s="159" t="s">
        <v>82</v>
      </c>
      <c r="M7" s="159" t="s">
        <v>83</v>
      </c>
      <c r="N7" s="159" t="s">
        <v>84</v>
      </c>
      <c r="O7" s="159" t="s">
        <v>85</v>
      </c>
      <c r="P7" s="159" t="s">
        <v>86</v>
      </c>
      <c r="Q7" s="159" t="s">
        <v>87</v>
      </c>
      <c r="R7" s="159" t="s">
        <v>88</v>
      </c>
      <c r="S7" s="159" t="s">
        <v>89</v>
      </c>
      <c r="T7" s="159" t="s">
        <v>90</v>
      </c>
      <c r="U7" s="146" t="s">
        <v>91</v>
      </c>
    </row>
    <row r="8" spans="1:60" x14ac:dyDescent="0.25">
      <c r="A8" s="160" t="s">
        <v>92</v>
      </c>
      <c r="B8" s="161" t="s">
        <v>59</v>
      </c>
      <c r="C8" s="162" t="s">
        <v>60</v>
      </c>
      <c r="D8" s="163"/>
      <c r="E8" s="164"/>
      <c r="F8" s="165"/>
      <c r="G8" s="165">
        <f>SUMIF(AE9:AE9,"&lt;&gt;NOR",G9:G9)</f>
        <v>0</v>
      </c>
      <c r="H8" s="165"/>
      <c r="I8" s="165">
        <f>SUM(I9:I9)</f>
        <v>0</v>
      </c>
      <c r="J8" s="165"/>
      <c r="K8" s="165">
        <f>SUM(K9:K9)</f>
        <v>0</v>
      </c>
      <c r="L8" s="165"/>
      <c r="M8" s="165">
        <f>SUM(M9:M9)</f>
        <v>0</v>
      </c>
      <c r="N8" s="145"/>
      <c r="O8" s="145">
        <f>SUM(O9:O9)</f>
        <v>0.1176</v>
      </c>
      <c r="P8" s="145"/>
      <c r="Q8" s="145">
        <f>SUM(Q9:Q9)</f>
        <v>0.48</v>
      </c>
      <c r="R8" s="145"/>
      <c r="S8" s="145"/>
      <c r="T8" s="160"/>
      <c r="U8" s="145">
        <f>SUM(U9:U9)</f>
        <v>42.24</v>
      </c>
      <c r="AE8" t="s">
        <v>93</v>
      </c>
    </row>
    <row r="9" spans="1:60" outlineLevel="1" x14ac:dyDescent="0.25">
      <c r="A9" s="141">
        <v>1</v>
      </c>
      <c r="B9" s="141" t="s">
        <v>94</v>
      </c>
      <c r="C9" s="177" t="s">
        <v>95</v>
      </c>
      <c r="D9" s="147" t="s">
        <v>96</v>
      </c>
      <c r="E9" s="153">
        <v>240</v>
      </c>
      <c r="F9" s="155">
        <f>H9+J9</f>
        <v>0</v>
      </c>
      <c r="G9" s="155">
        <f>ROUND(E9*F9,2)</f>
        <v>0</v>
      </c>
      <c r="H9" s="156"/>
      <c r="I9" s="155">
        <f>ROUND(E9*H9,2)</f>
        <v>0</v>
      </c>
      <c r="J9" s="156"/>
      <c r="K9" s="155">
        <f>ROUND(E9*J9,2)</f>
        <v>0</v>
      </c>
      <c r="L9" s="155">
        <v>21</v>
      </c>
      <c r="M9" s="155">
        <f>G9*(1+L9/100)</f>
        <v>0</v>
      </c>
      <c r="N9" s="148">
        <v>4.8999999999999998E-4</v>
      </c>
      <c r="O9" s="148">
        <f>ROUND(E9*N9,5)</f>
        <v>0.1176</v>
      </c>
      <c r="P9" s="148">
        <v>2E-3</v>
      </c>
      <c r="Q9" s="148">
        <f>ROUND(E9*P9,5)</f>
        <v>0.48</v>
      </c>
      <c r="R9" s="148"/>
      <c r="S9" s="148"/>
      <c r="T9" s="149">
        <v>0.17599999999999999</v>
      </c>
      <c r="U9" s="148">
        <f>ROUND(E9*T9,2)</f>
        <v>42.24</v>
      </c>
      <c r="V9" s="140"/>
      <c r="W9" s="140"/>
      <c r="X9" s="140"/>
      <c r="Y9" s="140"/>
      <c r="Z9" s="140"/>
      <c r="AA9" s="140"/>
      <c r="AB9" s="140"/>
      <c r="AC9" s="140"/>
      <c r="AD9" s="140"/>
      <c r="AE9" s="140" t="s">
        <v>97</v>
      </c>
      <c r="AF9" s="140"/>
      <c r="AG9" s="140"/>
      <c r="AH9" s="140"/>
      <c r="AI9" s="140"/>
      <c r="AJ9" s="140"/>
      <c r="AK9" s="140"/>
      <c r="AL9" s="140"/>
      <c r="AM9" s="140"/>
      <c r="AN9" s="140"/>
      <c r="AO9" s="140"/>
      <c r="AP9" s="140"/>
      <c r="AQ9" s="140"/>
      <c r="AR9" s="140"/>
      <c r="AS9" s="140"/>
      <c r="AT9" s="140"/>
      <c r="AU9" s="140"/>
      <c r="AV9" s="140"/>
      <c r="AW9" s="140"/>
      <c r="AX9" s="140"/>
      <c r="AY9" s="140"/>
      <c r="AZ9" s="140"/>
      <c r="BA9" s="140"/>
      <c r="BB9" s="140"/>
      <c r="BC9" s="140"/>
      <c r="BD9" s="140"/>
      <c r="BE9" s="140"/>
      <c r="BF9" s="140"/>
      <c r="BG9" s="140"/>
      <c r="BH9" s="140"/>
    </row>
    <row r="10" spans="1:60" x14ac:dyDescent="0.25">
      <c r="A10" s="142" t="s">
        <v>92</v>
      </c>
      <c r="B10" s="142" t="s">
        <v>61</v>
      </c>
      <c r="C10" s="178" t="s">
        <v>62</v>
      </c>
      <c r="D10" s="150"/>
      <c r="E10" s="154"/>
      <c r="F10" s="157"/>
      <c r="G10" s="157">
        <f>SUMIF(AE11:AE28,"&lt;&gt;NOR",G11:G28)</f>
        <v>0</v>
      </c>
      <c r="H10" s="157"/>
      <c r="I10" s="157">
        <f>SUM(I11:I28)</f>
        <v>0</v>
      </c>
      <c r="J10" s="157"/>
      <c r="K10" s="157">
        <f>SUM(K11:K28)</f>
        <v>0</v>
      </c>
      <c r="L10" s="157"/>
      <c r="M10" s="157">
        <f>SUM(M11:M28)</f>
        <v>0</v>
      </c>
      <c r="N10" s="151"/>
      <c r="O10" s="151">
        <f>SUM(O11:O28)</f>
        <v>2.6240000000000003E-2</v>
      </c>
      <c r="P10" s="151"/>
      <c r="Q10" s="151">
        <f>SUM(Q11:Q28)</f>
        <v>0</v>
      </c>
      <c r="R10" s="151"/>
      <c r="S10" s="151"/>
      <c r="T10" s="152"/>
      <c r="U10" s="151">
        <f>SUM(U11:U28)</f>
        <v>131.02000000000001</v>
      </c>
      <c r="AE10" t="s">
        <v>93</v>
      </c>
    </row>
    <row r="11" spans="1:60" outlineLevel="1" x14ac:dyDescent="0.25">
      <c r="A11" s="141">
        <v>2</v>
      </c>
      <c r="B11" s="141" t="s">
        <v>98</v>
      </c>
      <c r="C11" s="177" t="s">
        <v>99</v>
      </c>
      <c r="D11" s="147" t="s">
        <v>100</v>
      </c>
      <c r="E11" s="153">
        <v>8</v>
      </c>
      <c r="F11" s="155">
        <f t="shared" ref="F11:F28" si="0">H11+J11</f>
        <v>0</v>
      </c>
      <c r="G11" s="155">
        <f t="shared" ref="G11:G28" si="1">ROUND(E11*F11,2)</f>
        <v>0</v>
      </c>
      <c r="H11" s="156"/>
      <c r="I11" s="155">
        <f t="shared" ref="I11:I28" si="2">ROUND(E11*H11,2)</f>
        <v>0</v>
      </c>
      <c r="J11" s="156"/>
      <c r="K11" s="155">
        <f t="shared" ref="K11:K28" si="3">ROUND(E11*J11,2)</f>
        <v>0</v>
      </c>
      <c r="L11" s="155">
        <v>21</v>
      </c>
      <c r="M11" s="155">
        <f t="shared" ref="M11:M28" si="4">G11*(1+L11/100)</f>
        <v>0</v>
      </c>
      <c r="N11" s="148">
        <v>0</v>
      </c>
      <c r="O11" s="148">
        <f t="shared" ref="O11:O28" si="5">ROUND(E11*N11,5)</f>
        <v>0</v>
      </c>
      <c r="P11" s="148">
        <v>0</v>
      </c>
      <c r="Q11" s="148">
        <f t="shared" ref="Q11:Q28" si="6">ROUND(E11*P11,5)</f>
        <v>0</v>
      </c>
      <c r="R11" s="148"/>
      <c r="S11" s="148"/>
      <c r="T11" s="149">
        <v>0.28100000000000003</v>
      </c>
      <c r="U11" s="148">
        <f t="shared" ref="U11:U28" si="7">ROUND(E11*T11,2)</f>
        <v>2.25</v>
      </c>
      <c r="V11" s="140"/>
      <c r="W11" s="140"/>
      <c r="X11" s="140"/>
      <c r="Y11" s="140"/>
      <c r="Z11" s="140"/>
      <c r="AA11" s="140"/>
      <c r="AB11" s="140"/>
      <c r="AC11" s="140"/>
      <c r="AD11" s="140"/>
      <c r="AE11" s="140" t="s">
        <v>97</v>
      </c>
      <c r="AF11" s="140"/>
      <c r="AG11" s="140"/>
      <c r="AH11" s="140"/>
      <c r="AI11" s="140"/>
      <c r="AJ11" s="140"/>
      <c r="AK11" s="140"/>
      <c r="AL11" s="140"/>
      <c r="AM11" s="140"/>
      <c r="AN11" s="140"/>
      <c r="AO11" s="140"/>
      <c r="AP11" s="140"/>
      <c r="AQ11" s="140"/>
      <c r="AR11" s="140"/>
      <c r="AS11" s="140"/>
      <c r="AT11" s="140"/>
      <c r="AU11" s="140"/>
      <c r="AV11" s="140"/>
      <c r="AW11" s="140"/>
      <c r="AX11" s="140"/>
      <c r="AY11" s="140"/>
      <c r="AZ11" s="140"/>
      <c r="BA11" s="140"/>
      <c r="BB11" s="140"/>
      <c r="BC11" s="140"/>
      <c r="BD11" s="140"/>
      <c r="BE11" s="140"/>
      <c r="BF11" s="140"/>
      <c r="BG11" s="140"/>
      <c r="BH11" s="140"/>
    </row>
    <row r="12" spans="1:60" outlineLevel="1" x14ac:dyDescent="0.25">
      <c r="A12" s="141">
        <v>3</v>
      </c>
      <c r="B12" s="141" t="s">
        <v>101</v>
      </c>
      <c r="C12" s="177" t="s">
        <v>102</v>
      </c>
      <c r="D12" s="147" t="s">
        <v>100</v>
      </c>
      <c r="E12" s="153">
        <v>8</v>
      </c>
      <c r="F12" s="155">
        <f t="shared" si="0"/>
        <v>0</v>
      </c>
      <c r="G12" s="155">
        <f t="shared" si="1"/>
        <v>0</v>
      </c>
      <c r="H12" s="156"/>
      <c r="I12" s="155">
        <f t="shared" si="2"/>
        <v>0</v>
      </c>
      <c r="J12" s="156"/>
      <c r="K12" s="155">
        <f t="shared" si="3"/>
        <v>0</v>
      </c>
      <c r="L12" s="155">
        <v>21</v>
      </c>
      <c r="M12" s="155">
        <f t="shared" si="4"/>
        <v>0</v>
      </c>
      <c r="N12" s="148">
        <v>0</v>
      </c>
      <c r="O12" s="148">
        <f t="shared" si="5"/>
        <v>0</v>
      </c>
      <c r="P12" s="148">
        <v>0</v>
      </c>
      <c r="Q12" s="148">
        <f t="shared" si="6"/>
        <v>0</v>
      </c>
      <c r="R12" s="148"/>
      <c r="S12" s="148"/>
      <c r="T12" s="149">
        <v>5.3330000000000002E-2</v>
      </c>
      <c r="U12" s="148">
        <f t="shared" si="7"/>
        <v>0.43</v>
      </c>
      <c r="V12" s="140"/>
      <c r="W12" s="140"/>
      <c r="X12" s="140"/>
      <c r="Y12" s="140"/>
      <c r="Z12" s="140"/>
      <c r="AA12" s="140"/>
      <c r="AB12" s="140"/>
      <c r="AC12" s="140"/>
      <c r="AD12" s="140"/>
      <c r="AE12" s="140" t="s">
        <v>97</v>
      </c>
      <c r="AF12" s="140"/>
      <c r="AG12" s="140"/>
      <c r="AH12" s="140"/>
      <c r="AI12" s="140"/>
      <c r="AJ12" s="140"/>
      <c r="AK12" s="140"/>
      <c r="AL12" s="140"/>
      <c r="AM12" s="140"/>
      <c r="AN12" s="140"/>
      <c r="AO12" s="140"/>
      <c r="AP12" s="140"/>
      <c r="AQ12" s="140"/>
      <c r="AR12" s="140"/>
      <c r="AS12" s="140"/>
      <c r="AT12" s="140"/>
      <c r="AU12" s="140"/>
      <c r="AV12" s="140"/>
      <c r="AW12" s="140"/>
      <c r="AX12" s="140"/>
      <c r="AY12" s="140"/>
      <c r="AZ12" s="140"/>
      <c r="BA12" s="140"/>
      <c r="BB12" s="140"/>
      <c r="BC12" s="140"/>
      <c r="BD12" s="140"/>
      <c r="BE12" s="140"/>
      <c r="BF12" s="140"/>
      <c r="BG12" s="140"/>
      <c r="BH12" s="140"/>
    </row>
    <row r="13" spans="1:60" outlineLevel="1" x14ac:dyDescent="0.25">
      <c r="A13" s="141">
        <v>4</v>
      </c>
      <c r="B13" s="141" t="s">
        <v>103</v>
      </c>
      <c r="C13" s="177" t="s">
        <v>104</v>
      </c>
      <c r="D13" s="147" t="s">
        <v>100</v>
      </c>
      <c r="E13" s="153">
        <v>8</v>
      </c>
      <c r="F13" s="155">
        <f t="shared" si="0"/>
        <v>0</v>
      </c>
      <c r="G13" s="155">
        <f t="shared" si="1"/>
        <v>0</v>
      </c>
      <c r="H13" s="156"/>
      <c r="I13" s="155">
        <f t="shared" si="2"/>
        <v>0</v>
      </c>
      <c r="J13" s="156"/>
      <c r="K13" s="155">
        <f t="shared" si="3"/>
        <v>0</v>
      </c>
      <c r="L13" s="155">
        <v>21</v>
      </c>
      <c r="M13" s="155">
        <f t="shared" si="4"/>
        <v>0</v>
      </c>
      <c r="N13" s="148">
        <v>0</v>
      </c>
      <c r="O13" s="148">
        <f t="shared" si="5"/>
        <v>0</v>
      </c>
      <c r="P13" s="148">
        <v>0</v>
      </c>
      <c r="Q13" s="148">
        <f t="shared" si="6"/>
        <v>0</v>
      </c>
      <c r="R13" s="148"/>
      <c r="S13" s="148"/>
      <c r="T13" s="149">
        <v>0.14249999999999999</v>
      </c>
      <c r="U13" s="148">
        <f t="shared" si="7"/>
        <v>1.1399999999999999</v>
      </c>
      <c r="V13" s="140"/>
      <c r="W13" s="140"/>
      <c r="X13" s="140"/>
      <c r="Y13" s="140"/>
      <c r="Z13" s="140"/>
      <c r="AA13" s="140"/>
      <c r="AB13" s="140"/>
      <c r="AC13" s="140"/>
      <c r="AD13" s="140"/>
      <c r="AE13" s="140" t="s">
        <v>97</v>
      </c>
      <c r="AF13" s="140"/>
      <c r="AG13" s="140"/>
      <c r="AH13" s="140"/>
      <c r="AI13" s="140"/>
      <c r="AJ13" s="140"/>
      <c r="AK13" s="140"/>
      <c r="AL13" s="140"/>
      <c r="AM13" s="140"/>
      <c r="AN13" s="140"/>
      <c r="AO13" s="140"/>
      <c r="AP13" s="140"/>
      <c r="AQ13" s="140"/>
      <c r="AR13" s="140"/>
      <c r="AS13" s="140"/>
      <c r="AT13" s="140"/>
      <c r="AU13" s="140"/>
      <c r="AV13" s="140"/>
      <c r="AW13" s="140"/>
      <c r="AX13" s="140"/>
      <c r="AY13" s="140"/>
      <c r="AZ13" s="140"/>
      <c r="BA13" s="140"/>
      <c r="BB13" s="140"/>
      <c r="BC13" s="140"/>
      <c r="BD13" s="140"/>
      <c r="BE13" s="140"/>
      <c r="BF13" s="140"/>
      <c r="BG13" s="140"/>
      <c r="BH13" s="140"/>
    </row>
    <row r="14" spans="1:60" outlineLevel="1" x14ac:dyDescent="0.25">
      <c r="A14" s="141">
        <v>5</v>
      </c>
      <c r="B14" s="141" t="s">
        <v>105</v>
      </c>
      <c r="C14" s="177" t="s">
        <v>106</v>
      </c>
      <c r="D14" s="147" t="s">
        <v>100</v>
      </c>
      <c r="E14" s="153">
        <v>8</v>
      </c>
      <c r="F14" s="155">
        <f t="shared" si="0"/>
        <v>0</v>
      </c>
      <c r="G14" s="155">
        <f t="shared" si="1"/>
        <v>0</v>
      </c>
      <c r="H14" s="156"/>
      <c r="I14" s="155">
        <f t="shared" si="2"/>
        <v>0</v>
      </c>
      <c r="J14" s="156"/>
      <c r="K14" s="155">
        <f t="shared" si="3"/>
        <v>0</v>
      </c>
      <c r="L14" s="155">
        <v>21</v>
      </c>
      <c r="M14" s="155">
        <f t="shared" si="4"/>
        <v>0</v>
      </c>
      <c r="N14" s="148">
        <v>0</v>
      </c>
      <c r="O14" s="148">
        <f t="shared" si="5"/>
        <v>0</v>
      </c>
      <c r="P14" s="148">
        <v>0</v>
      </c>
      <c r="Q14" s="148">
        <f t="shared" si="6"/>
        <v>0</v>
      </c>
      <c r="R14" s="148"/>
      <c r="S14" s="148"/>
      <c r="T14" s="149">
        <v>4.2169999999999999E-2</v>
      </c>
      <c r="U14" s="148">
        <f t="shared" si="7"/>
        <v>0.34</v>
      </c>
      <c r="V14" s="140"/>
      <c r="W14" s="140"/>
      <c r="X14" s="140"/>
      <c r="Y14" s="140"/>
      <c r="Z14" s="140"/>
      <c r="AA14" s="140"/>
      <c r="AB14" s="140"/>
      <c r="AC14" s="140"/>
      <c r="AD14" s="140"/>
      <c r="AE14" s="140" t="s">
        <v>97</v>
      </c>
      <c r="AF14" s="140"/>
      <c r="AG14" s="140"/>
      <c r="AH14" s="140"/>
      <c r="AI14" s="140"/>
      <c r="AJ14" s="140"/>
      <c r="AK14" s="140"/>
      <c r="AL14" s="140"/>
      <c r="AM14" s="140"/>
      <c r="AN14" s="140"/>
      <c r="AO14" s="140"/>
      <c r="AP14" s="140"/>
      <c r="AQ14" s="140"/>
      <c r="AR14" s="140"/>
      <c r="AS14" s="140"/>
      <c r="AT14" s="140"/>
      <c r="AU14" s="140"/>
      <c r="AV14" s="140"/>
      <c r="AW14" s="140"/>
      <c r="AX14" s="140"/>
      <c r="AY14" s="140"/>
      <c r="AZ14" s="140"/>
      <c r="BA14" s="140"/>
      <c r="BB14" s="140"/>
      <c r="BC14" s="140"/>
      <c r="BD14" s="140"/>
      <c r="BE14" s="140"/>
      <c r="BF14" s="140"/>
      <c r="BG14" s="140"/>
      <c r="BH14" s="140"/>
    </row>
    <row r="15" spans="1:60" outlineLevel="1" x14ac:dyDescent="0.25">
      <c r="A15" s="141">
        <v>6</v>
      </c>
      <c r="B15" s="141" t="s">
        <v>107</v>
      </c>
      <c r="C15" s="177" t="s">
        <v>108</v>
      </c>
      <c r="D15" s="147" t="s">
        <v>96</v>
      </c>
      <c r="E15" s="153">
        <v>60</v>
      </c>
      <c r="F15" s="155">
        <f t="shared" si="0"/>
        <v>0</v>
      </c>
      <c r="G15" s="155">
        <f t="shared" si="1"/>
        <v>0</v>
      </c>
      <c r="H15" s="156"/>
      <c r="I15" s="155">
        <f t="shared" si="2"/>
        <v>0</v>
      </c>
      <c r="J15" s="156"/>
      <c r="K15" s="155">
        <f t="shared" si="3"/>
        <v>0</v>
      </c>
      <c r="L15" s="155">
        <v>21</v>
      </c>
      <c r="M15" s="155">
        <f t="shared" si="4"/>
        <v>0</v>
      </c>
      <c r="N15" s="148">
        <v>0</v>
      </c>
      <c r="O15" s="148">
        <f t="shared" si="5"/>
        <v>0</v>
      </c>
      <c r="P15" s="148">
        <v>0</v>
      </c>
      <c r="Q15" s="148">
        <f t="shared" si="6"/>
        <v>0</v>
      </c>
      <c r="R15" s="148"/>
      <c r="S15" s="148"/>
      <c r="T15" s="149">
        <v>0.10167</v>
      </c>
      <c r="U15" s="148">
        <f t="shared" si="7"/>
        <v>6.1</v>
      </c>
      <c r="V15" s="140"/>
      <c r="W15" s="140"/>
      <c r="X15" s="140"/>
      <c r="Y15" s="140"/>
      <c r="Z15" s="140"/>
      <c r="AA15" s="140"/>
      <c r="AB15" s="140"/>
      <c r="AC15" s="140"/>
      <c r="AD15" s="140"/>
      <c r="AE15" s="140" t="s">
        <v>97</v>
      </c>
      <c r="AF15" s="140"/>
      <c r="AG15" s="140"/>
      <c r="AH15" s="140"/>
      <c r="AI15" s="140"/>
      <c r="AJ15" s="140"/>
      <c r="AK15" s="140"/>
      <c r="AL15" s="140"/>
      <c r="AM15" s="140"/>
      <c r="AN15" s="140"/>
      <c r="AO15" s="140"/>
      <c r="AP15" s="140"/>
      <c r="AQ15" s="140"/>
      <c r="AR15" s="140"/>
      <c r="AS15" s="140"/>
      <c r="AT15" s="140"/>
      <c r="AU15" s="140"/>
      <c r="AV15" s="140"/>
      <c r="AW15" s="140"/>
      <c r="AX15" s="140"/>
      <c r="AY15" s="140"/>
      <c r="AZ15" s="140"/>
      <c r="BA15" s="140"/>
      <c r="BB15" s="140"/>
      <c r="BC15" s="140"/>
      <c r="BD15" s="140"/>
      <c r="BE15" s="140"/>
      <c r="BF15" s="140"/>
      <c r="BG15" s="140"/>
      <c r="BH15" s="140"/>
    </row>
    <row r="16" spans="1:60" outlineLevel="1" x14ac:dyDescent="0.25">
      <c r="A16" s="141">
        <v>7</v>
      </c>
      <c r="B16" s="141" t="s">
        <v>109</v>
      </c>
      <c r="C16" s="177" t="s">
        <v>110</v>
      </c>
      <c r="D16" s="147" t="s">
        <v>96</v>
      </c>
      <c r="E16" s="153">
        <v>40</v>
      </c>
      <c r="F16" s="155">
        <f t="shared" si="0"/>
        <v>0</v>
      </c>
      <c r="G16" s="155">
        <f t="shared" si="1"/>
        <v>0</v>
      </c>
      <c r="H16" s="156"/>
      <c r="I16" s="155">
        <f t="shared" si="2"/>
        <v>0</v>
      </c>
      <c r="J16" s="156"/>
      <c r="K16" s="155">
        <f t="shared" si="3"/>
        <v>0</v>
      </c>
      <c r="L16" s="155">
        <v>21</v>
      </c>
      <c r="M16" s="155">
        <f t="shared" si="4"/>
        <v>0</v>
      </c>
      <c r="N16" s="148">
        <v>4.6999999999999999E-4</v>
      </c>
      <c r="O16" s="148">
        <f t="shared" si="5"/>
        <v>1.8800000000000001E-2</v>
      </c>
      <c r="P16" s="148">
        <v>0</v>
      </c>
      <c r="Q16" s="148">
        <f t="shared" si="6"/>
        <v>0</v>
      </c>
      <c r="R16" s="148"/>
      <c r="S16" s="148"/>
      <c r="T16" s="149">
        <v>0.34699999999999998</v>
      </c>
      <c r="U16" s="148">
        <f t="shared" si="7"/>
        <v>13.88</v>
      </c>
      <c r="V16" s="140"/>
      <c r="W16" s="140"/>
      <c r="X16" s="140"/>
      <c r="Y16" s="140"/>
      <c r="Z16" s="140"/>
      <c r="AA16" s="140"/>
      <c r="AB16" s="140"/>
      <c r="AC16" s="140"/>
      <c r="AD16" s="140"/>
      <c r="AE16" s="140" t="s">
        <v>97</v>
      </c>
      <c r="AF16" s="140"/>
      <c r="AG16" s="140"/>
      <c r="AH16" s="140"/>
      <c r="AI16" s="140"/>
      <c r="AJ16" s="140"/>
      <c r="AK16" s="140"/>
      <c r="AL16" s="140"/>
      <c r="AM16" s="140"/>
      <c r="AN16" s="140"/>
      <c r="AO16" s="140"/>
      <c r="AP16" s="140"/>
      <c r="AQ16" s="140"/>
      <c r="AR16" s="140"/>
      <c r="AS16" s="140"/>
      <c r="AT16" s="140"/>
      <c r="AU16" s="140"/>
      <c r="AV16" s="140"/>
      <c r="AW16" s="140"/>
      <c r="AX16" s="140"/>
      <c r="AY16" s="140"/>
      <c r="AZ16" s="140"/>
      <c r="BA16" s="140"/>
      <c r="BB16" s="140"/>
      <c r="BC16" s="140"/>
      <c r="BD16" s="140"/>
      <c r="BE16" s="140"/>
      <c r="BF16" s="140"/>
      <c r="BG16" s="140"/>
      <c r="BH16" s="140"/>
    </row>
    <row r="17" spans="1:60" outlineLevel="1" x14ac:dyDescent="0.25">
      <c r="A17" s="141">
        <v>8</v>
      </c>
      <c r="B17" s="141" t="s">
        <v>111</v>
      </c>
      <c r="C17" s="177" t="s">
        <v>112</v>
      </c>
      <c r="D17" s="147" t="s">
        <v>96</v>
      </c>
      <c r="E17" s="153">
        <v>300</v>
      </c>
      <c r="F17" s="155">
        <f t="shared" si="0"/>
        <v>0</v>
      </c>
      <c r="G17" s="155">
        <f t="shared" si="1"/>
        <v>0</v>
      </c>
      <c r="H17" s="156"/>
      <c r="I17" s="155">
        <f t="shared" si="2"/>
        <v>0</v>
      </c>
      <c r="J17" s="156"/>
      <c r="K17" s="155">
        <f t="shared" si="3"/>
        <v>0</v>
      </c>
      <c r="L17" s="155">
        <v>21</v>
      </c>
      <c r="M17" s="155">
        <f t="shared" si="4"/>
        <v>0</v>
      </c>
      <c r="N17" s="148">
        <v>0</v>
      </c>
      <c r="O17" s="148">
        <f t="shared" si="5"/>
        <v>0</v>
      </c>
      <c r="P17" s="148">
        <v>0</v>
      </c>
      <c r="Q17" s="148">
        <f t="shared" si="6"/>
        <v>0</v>
      </c>
      <c r="R17" s="148"/>
      <c r="S17" s="148"/>
      <c r="T17" s="149">
        <v>5.7829999999999999E-2</v>
      </c>
      <c r="U17" s="148">
        <f t="shared" si="7"/>
        <v>17.350000000000001</v>
      </c>
      <c r="V17" s="140"/>
      <c r="W17" s="140"/>
      <c r="X17" s="140"/>
      <c r="Y17" s="140"/>
      <c r="Z17" s="140"/>
      <c r="AA17" s="140"/>
      <c r="AB17" s="140"/>
      <c r="AC17" s="140"/>
      <c r="AD17" s="140"/>
      <c r="AE17" s="140" t="s">
        <v>97</v>
      </c>
      <c r="AF17" s="140"/>
      <c r="AG17" s="140"/>
      <c r="AH17" s="140"/>
      <c r="AI17" s="140"/>
      <c r="AJ17" s="140"/>
      <c r="AK17" s="140"/>
      <c r="AL17" s="140"/>
      <c r="AM17" s="140"/>
      <c r="AN17" s="140"/>
      <c r="AO17" s="140"/>
      <c r="AP17" s="140"/>
      <c r="AQ17" s="140"/>
      <c r="AR17" s="140"/>
      <c r="AS17" s="140"/>
      <c r="AT17" s="140"/>
      <c r="AU17" s="140"/>
      <c r="AV17" s="140"/>
      <c r="AW17" s="140"/>
      <c r="AX17" s="140"/>
      <c r="AY17" s="140"/>
      <c r="AZ17" s="140"/>
      <c r="BA17" s="140"/>
      <c r="BB17" s="140"/>
      <c r="BC17" s="140"/>
      <c r="BD17" s="140"/>
      <c r="BE17" s="140"/>
      <c r="BF17" s="140"/>
      <c r="BG17" s="140"/>
      <c r="BH17" s="140"/>
    </row>
    <row r="18" spans="1:60" outlineLevel="1" x14ac:dyDescent="0.25">
      <c r="A18" s="141">
        <v>9</v>
      </c>
      <c r="B18" s="141" t="s">
        <v>113</v>
      </c>
      <c r="C18" s="177" t="s">
        <v>114</v>
      </c>
      <c r="D18" s="147" t="s">
        <v>96</v>
      </c>
      <c r="E18" s="153">
        <v>300</v>
      </c>
      <c r="F18" s="155">
        <f t="shared" si="0"/>
        <v>0</v>
      </c>
      <c r="G18" s="155">
        <f t="shared" si="1"/>
        <v>0</v>
      </c>
      <c r="H18" s="156"/>
      <c r="I18" s="155">
        <f t="shared" si="2"/>
        <v>0</v>
      </c>
      <c r="J18" s="156"/>
      <c r="K18" s="155">
        <f t="shared" si="3"/>
        <v>0</v>
      </c>
      <c r="L18" s="155">
        <v>21</v>
      </c>
      <c r="M18" s="155">
        <f t="shared" si="4"/>
        <v>0</v>
      </c>
      <c r="N18" s="148">
        <v>2.0000000000000002E-5</v>
      </c>
      <c r="O18" s="148">
        <f t="shared" si="5"/>
        <v>6.0000000000000001E-3</v>
      </c>
      <c r="P18" s="148">
        <v>0</v>
      </c>
      <c r="Q18" s="148">
        <f t="shared" si="6"/>
        <v>0</v>
      </c>
      <c r="R18" s="148"/>
      <c r="S18" s="148"/>
      <c r="T18" s="149">
        <v>0</v>
      </c>
      <c r="U18" s="148">
        <f t="shared" si="7"/>
        <v>0</v>
      </c>
      <c r="V18" s="140"/>
      <c r="W18" s="140"/>
      <c r="X18" s="140"/>
      <c r="Y18" s="140"/>
      <c r="Z18" s="140"/>
      <c r="AA18" s="140"/>
      <c r="AB18" s="140"/>
      <c r="AC18" s="140"/>
      <c r="AD18" s="140"/>
      <c r="AE18" s="140" t="s">
        <v>115</v>
      </c>
      <c r="AF18" s="140"/>
      <c r="AG18" s="140"/>
      <c r="AH18" s="140"/>
      <c r="AI18" s="140"/>
      <c r="AJ18" s="140"/>
      <c r="AK18" s="140"/>
      <c r="AL18" s="140"/>
      <c r="AM18" s="140"/>
      <c r="AN18" s="140"/>
      <c r="AO18" s="140"/>
      <c r="AP18" s="140"/>
      <c r="AQ18" s="140"/>
      <c r="AR18" s="140"/>
      <c r="AS18" s="140"/>
      <c r="AT18" s="140"/>
      <c r="AU18" s="140"/>
      <c r="AV18" s="140"/>
      <c r="AW18" s="140"/>
      <c r="AX18" s="140"/>
      <c r="AY18" s="140"/>
      <c r="AZ18" s="140"/>
      <c r="BA18" s="140"/>
      <c r="BB18" s="140"/>
      <c r="BC18" s="140"/>
      <c r="BD18" s="140"/>
      <c r="BE18" s="140"/>
      <c r="BF18" s="140"/>
      <c r="BG18" s="140"/>
      <c r="BH18" s="140"/>
    </row>
    <row r="19" spans="1:60" ht="20.399999999999999" outlineLevel="1" x14ac:dyDescent="0.25">
      <c r="A19" s="141">
        <v>10</v>
      </c>
      <c r="B19" s="141" t="s">
        <v>116</v>
      </c>
      <c r="C19" s="177" t="s">
        <v>117</v>
      </c>
      <c r="D19" s="147" t="s">
        <v>100</v>
      </c>
      <c r="E19" s="153">
        <v>2</v>
      </c>
      <c r="F19" s="155">
        <f t="shared" si="0"/>
        <v>0</v>
      </c>
      <c r="G19" s="155">
        <f t="shared" si="1"/>
        <v>0</v>
      </c>
      <c r="H19" s="156"/>
      <c r="I19" s="155">
        <f t="shared" si="2"/>
        <v>0</v>
      </c>
      <c r="J19" s="156"/>
      <c r="K19" s="155">
        <f t="shared" si="3"/>
        <v>0</v>
      </c>
      <c r="L19" s="155">
        <v>21</v>
      </c>
      <c r="M19" s="155">
        <f t="shared" si="4"/>
        <v>0</v>
      </c>
      <c r="N19" s="148">
        <v>0</v>
      </c>
      <c r="O19" s="148">
        <f t="shared" si="5"/>
        <v>0</v>
      </c>
      <c r="P19" s="148">
        <v>0</v>
      </c>
      <c r="Q19" s="148">
        <f t="shared" si="6"/>
        <v>0</v>
      </c>
      <c r="R19" s="148"/>
      <c r="S19" s="148"/>
      <c r="T19" s="149">
        <v>0.98</v>
      </c>
      <c r="U19" s="148">
        <f t="shared" si="7"/>
        <v>1.96</v>
      </c>
      <c r="V19" s="140"/>
      <c r="W19" s="140"/>
      <c r="X19" s="140"/>
      <c r="Y19" s="140"/>
      <c r="Z19" s="140"/>
      <c r="AA19" s="140"/>
      <c r="AB19" s="140"/>
      <c r="AC19" s="140"/>
      <c r="AD19" s="140"/>
      <c r="AE19" s="140" t="s">
        <v>97</v>
      </c>
      <c r="AF19" s="140"/>
      <c r="AG19" s="140"/>
      <c r="AH19" s="140"/>
      <c r="AI19" s="140"/>
      <c r="AJ19" s="140"/>
      <c r="AK19" s="140"/>
      <c r="AL19" s="140"/>
      <c r="AM19" s="140"/>
      <c r="AN19" s="140"/>
      <c r="AO19" s="140"/>
      <c r="AP19" s="140"/>
      <c r="AQ19" s="140"/>
      <c r="AR19" s="140"/>
      <c r="AS19" s="140"/>
      <c r="AT19" s="140"/>
      <c r="AU19" s="140"/>
      <c r="AV19" s="140"/>
      <c r="AW19" s="140"/>
      <c r="AX19" s="140"/>
      <c r="AY19" s="140"/>
      <c r="AZ19" s="140"/>
      <c r="BA19" s="140"/>
      <c r="BB19" s="140"/>
      <c r="BC19" s="140"/>
      <c r="BD19" s="140"/>
      <c r="BE19" s="140"/>
      <c r="BF19" s="140"/>
      <c r="BG19" s="140"/>
      <c r="BH19" s="140"/>
    </row>
    <row r="20" spans="1:60" outlineLevel="1" x14ac:dyDescent="0.25">
      <c r="A20" s="141">
        <v>11</v>
      </c>
      <c r="B20" s="141" t="s">
        <v>118</v>
      </c>
      <c r="C20" s="177" t="s">
        <v>119</v>
      </c>
      <c r="D20" s="147" t="s">
        <v>100</v>
      </c>
      <c r="E20" s="153">
        <v>2</v>
      </c>
      <c r="F20" s="155">
        <f t="shared" si="0"/>
        <v>0</v>
      </c>
      <c r="G20" s="155">
        <f t="shared" si="1"/>
        <v>0</v>
      </c>
      <c r="H20" s="156"/>
      <c r="I20" s="155">
        <f t="shared" si="2"/>
        <v>0</v>
      </c>
      <c r="J20" s="156"/>
      <c r="K20" s="155">
        <f t="shared" si="3"/>
        <v>0</v>
      </c>
      <c r="L20" s="155">
        <v>21</v>
      </c>
      <c r="M20" s="155">
        <f t="shared" si="4"/>
        <v>0</v>
      </c>
      <c r="N20" s="148">
        <v>0</v>
      </c>
      <c r="O20" s="148">
        <f t="shared" si="5"/>
        <v>0</v>
      </c>
      <c r="P20" s="148">
        <v>0</v>
      </c>
      <c r="Q20" s="148">
        <f t="shared" si="6"/>
        <v>0</v>
      </c>
      <c r="R20" s="148"/>
      <c r="S20" s="148"/>
      <c r="T20" s="149">
        <v>0</v>
      </c>
      <c r="U20" s="148">
        <f t="shared" si="7"/>
        <v>0</v>
      </c>
      <c r="V20" s="140"/>
      <c r="W20" s="140"/>
      <c r="X20" s="140"/>
      <c r="Y20" s="140"/>
      <c r="Z20" s="140"/>
      <c r="AA20" s="140"/>
      <c r="AB20" s="140"/>
      <c r="AC20" s="140"/>
      <c r="AD20" s="140"/>
      <c r="AE20" s="140" t="s">
        <v>115</v>
      </c>
      <c r="AF20" s="140"/>
      <c r="AG20" s="140"/>
      <c r="AH20" s="140"/>
      <c r="AI20" s="140"/>
      <c r="AJ20" s="140"/>
      <c r="AK20" s="140"/>
      <c r="AL20" s="140"/>
      <c r="AM20" s="140"/>
      <c r="AN20" s="140"/>
      <c r="AO20" s="140"/>
      <c r="AP20" s="140"/>
      <c r="AQ20" s="140"/>
      <c r="AR20" s="140"/>
      <c r="AS20" s="140"/>
      <c r="AT20" s="140"/>
      <c r="AU20" s="140"/>
      <c r="AV20" s="140"/>
      <c r="AW20" s="140"/>
      <c r="AX20" s="140"/>
      <c r="AY20" s="140"/>
      <c r="AZ20" s="140"/>
      <c r="BA20" s="140"/>
      <c r="BB20" s="140"/>
      <c r="BC20" s="140"/>
      <c r="BD20" s="140"/>
      <c r="BE20" s="140"/>
      <c r="BF20" s="140"/>
      <c r="BG20" s="140"/>
      <c r="BH20" s="140"/>
    </row>
    <row r="21" spans="1:60" ht="20.399999999999999" outlineLevel="1" x14ac:dyDescent="0.25">
      <c r="A21" s="141">
        <v>12</v>
      </c>
      <c r="B21" s="141" t="s">
        <v>120</v>
      </c>
      <c r="C21" s="177" t="s">
        <v>121</v>
      </c>
      <c r="D21" s="147" t="s">
        <v>100</v>
      </c>
      <c r="E21" s="153">
        <v>2</v>
      </c>
      <c r="F21" s="155">
        <f t="shared" si="0"/>
        <v>0</v>
      </c>
      <c r="G21" s="155">
        <f t="shared" si="1"/>
        <v>0</v>
      </c>
      <c r="H21" s="156"/>
      <c r="I21" s="155">
        <f t="shared" si="2"/>
        <v>0</v>
      </c>
      <c r="J21" s="156"/>
      <c r="K21" s="155">
        <f t="shared" si="3"/>
        <v>0</v>
      </c>
      <c r="L21" s="155">
        <v>21</v>
      </c>
      <c r="M21" s="155">
        <f t="shared" si="4"/>
        <v>0</v>
      </c>
      <c r="N21" s="148">
        <v>0</v>
      </c>
      <c r="O21" s="148">
        <f t="shared" si="5"/>
        <v>0</v>
      </c>
      <c r="P21" s="148">
        <v>0</v>
      </c>
      <c r="Q21" s="148">
        <f t="shared" si="6"/>
        <v>0</v>
      </c>
      <c r="R21" s="148"/>
      <c r="S21" s="148"/>
      <c r="T21" s="149">
        <v>1.62</v>
      </c>
      <c r="U21" s="148">
        <f t="shared" si="7"/>
        <v>3.24</v>
      </c>
      <c r="V21" s="140"/>
      <c r="W21" s="140"/>
      <c r="X21" s="140"/>
      <c r="Y21" s="140"/>
      <c r="Z21" s="140"/>
      <c r="AA21" s="140"/>
      <c r="AB21" s="140"/>
      <c r="AC21" s="140"/>
      <c r="AD21" s="140"/>
      <c r="AE21" s="140" t="s">
        <v>97</v>
      </c>
      <c r="AF21" s="140"/>
      <c r="AG21" s="140"/>
      <c r="AH21" s="140"/>
      <c r="AI21" s="140"/>
      <c r="AJ21" s="140"/>
      <c r="AK21" s="140"/>
      <c r="AL21" s="140"/>
      <c r="AM21" s="140"/>
      <c r="AN21" s="140"/>
      <c r="AO21" s="140"/>
      <c r="AP21" s="140"/>
      <c r="AQ21" s="140"/>
      <c r="AR21" s="140"/>
      <c r="AS21" s="140"/>
      <c r="AT21" s="140"/>
      <c r="AU21" s="140"/>
      <c r="AV21" s="140"/>
      <c r="AW21" s="140"/>
      <c r="AX21" s="140"/>
      <c r="AY21" s="140"/>
      <c r="AZ21" s="140"/>
      <c r="BA21" s="140"/>
      <c r="BB21" s="140"/>
      <c r="BC21" s="140"/>
      <c r="BD21" s="140"/>
      <c r="BE21" s="140"/>
      <c r="BF21" s="140"/>
      <c r="BG21" s="140"/>
      <c r="BH21" s="140"/>
    </row>
    <row r="22" spans="1:60" outlineLevel="1" x14ac:dyDescent="0.25">
      <c r="A22" s="141">
        <v>13</v>
      </c>
      <c r="B22" s="141" t="s">
        <v>122</v>
      </c>
      <c r="C22" s="177" t="s">
        <v>123</v>
      </c>
      <c r="D22" s="147" t="s">
        <v>100</v>
      </c>
      <c r="E22" s="153">
        <v>2</v>
      </c>
      <c r="F22" s="155">
        <f t="shared" si="0"/>
        <v>0</v>
      </c>
      <c r="G22" s="155">
        <f t="shared" si="1"/>
        <v>0</v>
      </c>
      <c r="H22" s="156"/>
      <c r="I22" s="155">
        <f t="shared" si="2"/>
        <v>0</v>
      </c>
      <c r="J22" s="156"/>
      <c r="K22" s="155">
        <f t="shared" si="3"/>
        <v>0</v>
      </c>
      <c r="L22" s="155">
        <v>21</v>
      </c>
      <c r="M22" s="155">
        <f t="shared" si="4"/>
        <v>0</v>
      </c>
      <c r="N22" s="148">
        <v>0</v>
      </c>
      <c r="O22" s="148">
        <f t="shared" si="5"/>
        <v>0</v>
      </c>
      <c r="P22" s="148">
        <v>0</v>
      </c>
      <c r="Q22" s="148">
        <f t="shared" si="6"/>
        <v>0</v>
      </c>
      <c r="R22" s="148"/>
      <c r="S22" s="148"/>
      <c r="T22" s="149">
        <v>0</v>
      </c>
      <c r="U22" s="148">
        <f t="shared" si="7"/>
        <v>0</v>
      </c>
      <c r="V22" s="140"/>
      <c r="W22" s="140"/>
      <c r="X22" s="140"/>
      <c r="Y22" s="140"/>
      <c r="Z22" s="140"/>
      <c r="AA22" s="140"/>
      <c r="AB22" s="140"/>
      <c r="AC22" s="140"/>
      <c r="AD22" s="140"/>
      <c r="AE22" s="140" t="s">
        <v>115</v>
      </c>
      <c r="AF22" s="140"/>
      <c r="AG22" s="140"/>
      <c r="AH22" s="140"/>
      <c r="AI22" s="140"/>
      <c r="AJ22" s="140"/>
      <c r="AK22" s="140"/>
      <c r="AL22" s="140"/>
      <c r="AM22" s="140"/>
      <c r="AN22" s="140"/>
      <c r="AO22" s="140"/>
      <c r="AP22" s="140"/>
      <c r="AQ22" s="140"/>
      <c r="AR22" s="140"/>
      <c r="AS22" s="140"/>
      <c r="AT22" s="140"/>
      <c r="AU22" s="140"/>
      <c r="AV22" s="140"/>
      <c r="AW22" s="140"/>
      <c r="AX22" s="140"/>
      <c r="AY22" s="140"/>
      <c r="AZ22" s="140"/>
      <c r="BA22" s="140"/>
      <c r="BB22" s="140"/>
      <c r="BC22" s="140"/>
      <c r="BD22" s="140"/>
      <c r="BE22" s="140"/>
      <c r="BF22" s="140"/>
      <c r="BG22" s="140"/>
      <c r="BH22" s="140"/>
    </row>
    <row r="23" spans="1:60" outlineLevel="1" x14ac:dyDescent="0.25">
      <c r="A23" s="141">
        <v>14</v>
      </c>
      <c r="B23" s="141" t="s">
        <v>124</v>
      </c>
      <c r="C23" s="177" t="s">
        <v>125</v>
      </c>
      <c r="D23" s="147" t="s">
        <v>100</v>
      </c>
      <c r="E23" s="153">
        <v>4</v>
      </c>
      <c r="F23" s="155">
        <f t="shared" si="0"/>
        <v>0</v>
      </c>
      <c r="G23" s="155">
        <f t="shared" si="1"/>
        <v>0</v>
      </c>
      <c r="H23" s="156"/>
      <c r="I23" s="155">
        <f t="shared" si="2"/>
        <v>0</v>
      </c>
      <c r="J23" s="156"/>
      <c r="K23" s="155">
        <f t="shared" si="3"/>
        <v>0</v>
      </c>
      <c r="L23" s="155">
        <v>21</v>
      </c>
      <c r="M23" s="155">
        <f t="shared" si="4"/>
        <v>0</v>
      </c>
      <c r="N23" s="148">
        <v>0</v>
      </c>
      <c r="O23" s="148">
        <f t="shared" si="5"/>
        <v>0</v>
      </c>
      <c r="P23" s="148">
        <v>0</v>
      </c>
      <c r="Q23" s="148">
        <f t="shared" si="6"/>
        <v>0</v>
      </c>
      <c r="R23" s="148"/>
      <c r="S23" s="148"/>
      <c r="T23" s="149">
        <v>0.16300000000000001</v>
      </c>
      <c r="U23" s="148">
        <f t="shared" si="7"/>
        <v>0.65</v>
      </c>
      <c r="V23" s="140"/>
      <c r="W23" s="140"/>
      <c r="X23" s="140"/>
      <c r="Y23" s="140"/>
      <c r="Z23" s="140"/>
      <c r="AA23" s="140"/>
      <c r="AB23" s="140"/>
      <c r="AC23" s="140"/>
      <c r="AD23" s="140"/>
      <c r="AE23" s="140" t="s">
        <v>97</v>
      </c>
      <c r="AF23" s="140"/>
      <c r="AG23" s="140"/>
      <c r="AH23" s="140"/>
      <c r="AI23" s="140"/>
      <c r="AJ23" s="140"/>
      <c r="AK23" s="140"/>
      <c r="AL23" s="140"/>
      <c r="AM23" s="140"/>
      <c r="AN23" s="140"/>
      <c r="AO23" s="140"/>
      <c r="AP23" s="140"/>
      <c r="AQ23" s="140"/>
      <c r="AR23" s="140"/>
      <c r="AS23" s="140"/>
      <c r="AT23" s="140"/>
      <c r="AU23" s="140"/>
      <c r="AV23" s="140"/>
      <c r="AW23" s="140"/>
      <c r="AX23" s="140"/>
      <c r="AY23" s="140"/>
      <c r="AZ23" s="140"/>
      <c r="BA23" s="140"/>
      <c r="BB23" s="140"/>
      <c r="BC23" s="140"/>
      <c r="BD23" s="140"/>
      <c r="BE23" s="140"/>
      <c r="BF23" s="140"/>
      <c r="BG23" s="140"/>
      <c r="BH23" s="140"/>
    </row>
    <row r="24" spans="1:60" outlineLevel="1" x14ac:dyDescent="0.25">
      <c r="A24" s="141">
        <v>15</v>
      </c>
      <c r="B24" s="141" t="s">
        <v>126</v>
      </c>
      <c r="C24" s="177" t="s">
        <v>127</v>
      </c>
      <c r="D24" s="147" t="s">
        <v>100</v>
      </c>
      <c r="E24" s="153">
        <v>4</v>
      </c>
      <c r="F24" s="155">
        <f t="shared" si="0"/>
        <v>0</v>
      </c>
      <c r="G24" s="155">
        <f t="shared" si="1"/>
        <v>0</v>
      </c>
      <c r="H24" s="156"/>
      <c r="I24" s="155">
        <f t="shared" si="2"/>
        <v>0</v>
      </c>
      <c r="J24" s="156"/>
      <c r="K24" s="155">
        <f t="shared" si="3"/>
        <v>0</v>
      </c>
      <c r="L24" s="155">
        <v>21</v>
      </c>
      <c r="M24" s="155">
        <f t="shared" si="4"/>
        <v>0</v>
      </c>
      <c r="N24" s="148">
        <v>1.6000000000000001E-4</v>
      </c>
      <c r="O24" s="148">
        <f t="shared" si="5"/>
        <v>6.4000000000000005E-4</v>
      </c>
      <c r="P24" s="148">
        <v>0</v>
      </c>
      <c r="Q24" s="148">
        <f t="shared" si="6"/>
        <v>0</v>
      </c>
      <c r="R24" s="148"/>
      <c r="S24" s="148"/>
      <c r="T24" s="149">
        <v>0</v>
      </c>
      <c r="U24" s="148">
        <f t="shared" si="7"/>
        <v>0</v>
      </c>
      <c r="V24" s="140"/>
      <c r="W24" s="140"/>
      <c r="X24" s="140"/>
      <c r="Y24" s="140"/>
      <c r="Z24" s="140"/>
      <c r="AA24" s="140"/>
      <c r="AB24" s="140"/>
      <c r="AC24" s="140"/>
      <c r="AD24" s="140"/>
      <c r="AE24" s="140" t="s">
        <v>115</v>
      </c>
      <c r="AF24" s="140"/>
      <c r="AG24" s="140"/>
      <c r="AH24" s="140"/>
      <c r="AI24" s="140"/>
      <c r="AJ24" s="140"/>
      <c r="AK24" s="140"/>
      <c r="AL24" s="140"/>
      <c r="AM24" s="140"/>
      <c r="AN24" s="140"/>
      <c r="AO24" s="140"/>
      <c r="AP24" s="140"/>
      <c r="AQ24" s="140"/>
      <c r="AR24" s="140"/>
      <c r="AS24" s="140"/>
      <c r="AT24" s="140"/>
      <c r="AU24" s="140"/>
      <c r="AV24" s="140"/>
      <c r="AW24" s="140"/>
      <c r="AX24" s="140"/>
      <c r="AY24" s="140"/>
      <c r="AZ24" s="140"/>
      <c r="BA24" s="140"/>
      <c r="BB24" s="140"/>
      <c r="BC24" s="140"/>
      <c r="BD24" s="140"/>
      <c r="BE24" s="140"/>
      <c r="BF24" s="140"/>
      <c r="BG24" s="140"/>
      <c r="BH24" s="140"/>
    </row>
    <row r="25" spans="1:60" ht="20.399999999999999" outlineLevel="1" x14ac:dyDescent="0.25">
      <c r="A25" s="141">
        <v>16</v>
      </c>
      <c r="B25" s="141" t="s">
        <v>128</v>
      </c>
      <c r="C25" s="177" t="s">
        <v>129</v>
      </c>
      <c r="D25" s="147" t="s">
        <v>100</v>
      </c>
      <c r="E25" s="153">
        <v>1</v>
      </c>
      <c r="F25" s="155">
        <f t="shared" si="0"/>
        <v>0</v>
      </c>
      <c r="G25" s="155">
        <f t="shared" si="1"/>
        <v>0</v>
      </c>
      <c r="H25" s="156"/>
      <c r="I25" s="155">
        <f t="shared" si="2"/>
        <v>0</v>
      </c>
      <c r="J25" s="156"/>
      <c r="K25" s="155">
        <f t="shared" si="3"/>
        <v>0</v>
      </c>
      <c r="L25" s="155">
        <v>21</v>
      </c>
      <c r="M25" s="155">
        <f t="shared" si="4"/>
        <v>0</v>
      </c>
      <c r="N25" s="148">
        <v>0</v>
      </c>
      <c r="O25" s="148">
        <f t="shared" si="5"/>
        <v>0</v>
      </c>
      <c r="P25" s="148">
        <v>0</v>
      </c>
      <c r="Q25" s="148">
        <f t="shared" si="6"/>
        <v>0</v>
      </c>
      <c r="R25" s="148"/>
      <c r="S25" s="148"/>
      <c r="T25" s="149">
        <v>3.68</v>
      </c>
      <c r="U25" s="148">
        <f t="shared" si="7"/>
        <v>3.68</v>
      </c>
      <c r="V25" s="140"/>
      <c r="W25" s="140"/>
      <c r="X25" s="140"/>
      <c r="Y25" s="140"/>
      <c r="Z25" s="140"/>
      <c r="AA25" s="140"/>
      <c r="AB25" s="140"/>
      <c r="AC25" s="140"/>
      <c r="AD25" s="140"/>
      <c r="AE25" s="140" t="s">
        <v>97</v>
      </c>
      <c r="AF25" s="140"/>
      <c r="AG25" s="140"/>
      <c r="AH25" s="140"/>
      <c r="AI25" s="140"/>
      <c r="AJ25" s="140"/>
      <c r="AK25" s="140"/>
      <c r="AL25" s="140"/>
      <c r="AM25" s="140"/>
      <c r="AN25" s="140"/>
      <c r="AO25" s="140"/>
      <c r="AP25" s="140"/>
      <c r="AQ25" s="140"/>
      <c r="AR25" s="140"/>
      <c r="AS25" s="140"/>
      <c r="AT25" s="140"/>
      <c r="AU25" s="140"/>
      <c r="AV25" s="140"/>
      <c r="AW25" s="140"/>
      <c r="AX25" s="140"/>
      <c r="AY25" s="140"/>
      <c r="AZ25" s="140"/>
      <c r="BA25" s="140"/>
      <c r="BB25" s="140"/>
      <c r="BC25" s="140"/>
      <c r="BD25" s="140"/>
      <c r="BE25" s="140"/>
      <c r="BF25" s="140"/>
      <c r="BG25" s="140"/>
      <c r="BH25" s="140"/>
    </row>
    <row r="26" spans="1:60" outlineLevel="1" x14ac:dyDescent="0.25">
      <c r="A26" s="141">
        <v>17</v>
      </c>
      <c r="B26" s="141" t="s">
        <v>130</v>
      </c>
      <c r="C26" s="177" t="s">
        <v>131</v>
      </c>
      <c r="D26" s="147" t="s">
        <v>100</v>
      </c>
      <c r="E26" s="153">
        <v>1</v>
      </c>
      <c r="F26" s="155">
        <f t="shared" si="0"/>
        <v>0</v>
      </c>
      <c r="G26" s="155">
        <f t="shared" si="1"/>
        <v>0</v>
      </c>
      <c r="H26" s="156"/>
      <c r="I26" s="155">
        <f t="shared" si="2"/>
        <v>0</v>
      </c>
      <c r="J26" s="156"/>
      <c r="K26" s="155">
        <f t="shared" si="3"/>
        <v>0</v>
      </c>
      <c r="L26" s="155">
        <v>21</v>
      </c>
      <c r="M26" s="155">
        <f t="shared" si="4"/>
        <v>0</v>
      </c>
      <c r="N26" s="148">
        <v>8.0000000000000004E-4</v>
      </c>
      <c r="O26" s="148">
        <f t="shared" si="5"/>
        <v>8.0000000000000004E-4</v>
      </c>
      <c r="P26" s="148">
        <v>0</v>
      </c>
      <c r="Q26" s="148">
        <f t="shared" si="6"/>
        <v>0</v>
      </c>
      <c r="R26" s="148"/>
      <c r="S26" s="148"/>
      <c r="T26" s="149">
        <v>0</v>
      </c>
      <c r="U26" s="148">
        <f t="shared" si="7"/>
        <v>0</v>
      </c>
      <c r="V26" s="140"/>
      <c r="W26" s="140"/>
      <c r="X26" s="140"/>
      <c r="Y26" s="140"/>
      <c r="Z26" s="140"/>
      <c r="AA26" s="140"/>
      <c r="AB26" s="140"/>
      <c r="AC26" s="140"/>
      <c r="AD26" s="140"/>
      <c r="AE26" s="140" t="s">
        <v>115</v>
      </c>
      <c r="AF26" s="140"/>
      <c r="AG26" s="140"/>
      <c r="AH26" s="140"/>
      <c r="AI26" s="140"/>
      <c r="AJ26" s="140"/>
      <c r="AK26" s="140"/>
      <c r="AL26" s="140"/>
      <c r="AM26" s="140"/>
      <c r="AN26" s="140"/>
      <c r="AO26" s="140"/>
      <c r="AP26" s="140"/>
      <c r="AQ26" s="140"/>
      <c r="AR26" s="140"/>
      <c r="AS26" s="140"/>
      <c r="AT26" s="140"/>
      <c r="AU26" s="140"/>
      <c r="AV26" s="140"/>
      <c r="AW26" s="140"/>
      <c r="AX26" s="140"/>
      <c r="AY26" s="140"/>
      <c r="AZ26" s="140"/>
      <c r="BA26" s="140"/>
      <c r="BB26" s="140"/>
      <c r="BC26" s="140"/>
      <c r="BD26" s="140"/>
      <c r="BE26" s="140"/>
      <c r="BF26" s="140"/>
      <c r="BG26" s="140"/>
      <c r="BH26" s="140"/>
    </row>
    <row r="27" spans="1:60" outlineLevel="1" x14ac:dyDescent="0.25">
      <c r="A27" s="141">
        <v>18</v>
      </c>
      <c r="B27" s="141" t="s">
        <v>132</v>
      </c>
      <c r="C27" s="177" t="s">
        <v>133</v>
      </c>
      <c r="D27" s="147" t="s">
        <v>134</v>
      </c>
      <c r="E27" s="153">
        <v>40</v>
      </c>
      <c r="F27" s="155">
        <f t="shared" si="0"/>
        <v>0</v>
      </c>
      <c r="G27" s="155">
        <f t="shared" si="1"/>
        <v>0</v>
      </c>
      <c r="H27" s="156"/>
      <c r="I27" s="155">
        <f t="shared" si="2"/>
        <v>0</v>
      </c>
      <c r="J27" s="156"/>
      <c r="K27" s="155">
        <f t="shared" si="3"/>
        <v>0</v>
      </c>
      <c r="L27" s="155">
        <v>21</v>
      </c>
      <c r="M27" s="155">
        <f t="shared" si="4"/>
        <v>0</v>
      </c>
      <c r="N27" s="148">
        <v>0</v>
      </c>
      <c r="O27" s="148">
        <f t="shared" si="5"/>
        <v>0</v>
      </c>
      <c r="P27" s="148">
        <v>0</v>
      </c>
      <c r="Q27" s="148">
        <f t="shared" si="6"/>
        <v>0</v>
      </c>
      <c r="R27" s="148"/>
      <c r="S27" s="148"/>
      <c r="T27" s="149">
        <v>1</v>
      </c>
      <c r="U27" s="148">
        <f t="shared" si="7"/>
        <v>40</v>
      </c>
      <c r="V27" s="140"/>
      <c r="W27" s="140"/>
      <c r="X27" s="140"/>
      <c r="Y27" s="140"/>
      <c r="Z27" s="140"/>
      <c r="AA27" s="140"/>
      <c r="AB27" s="140"/>
      <c r="AC27" s="140"/>
      <c r="AD27" s="140"/>
      <c r="AE27" s="140" t="s">
        <v>97</v>
      </c>
      <c r="AF27" s="140"/>
      <c r="AG27" s="140"/>
      <c r="AH27" s="140"/>
      <c r="AI27" s="140"/>
      <c r="AJ27" s="140"/>
      <c r="AK27" s="140"/>
      <c r="AL27" s="140"/>
      <c r="AM27" s="140"/>
      <c r="AN27" s="140"/>
      <c r="AO27" s="140"/>
      <c r="AP27" s="140"/>
      <c r="AQ27" s="140"/>
      <c r="AR27" s="140"/>
      <c r="AS27" s="140"/>
      <c r="AT27" s="140"/>
      <c r="AU27" s="140"/>
      <c r="AV27" s="140"/>
      <c r="AW27" s="140"/>
      <c r="AX27" s="140"/>
      <c r="AY27" s="140"/>
      <c r="AZ27" s="140"/>
      <c r="BA27" s="140"/>
      <c r="BB27" s="140"/>
      <c r="BC27" s="140"/>
      <c r="BD27" s="140"/>
      <c r="BE27" s="140"/>
      <c r="BF27" s="140"/>
      <c r="BG27" s="140"/>
      <c r="BH27" s="140"/>
    </row>
    <row r="28" spans="1:60" outlineLevel="1" x14ac:dyDescent="0.25">
      <c r="A28" s="141">
        <v>19</v>
      </c>
      <c r="B28" s="141" t="s">
        <v>132</v>
      </c>
      <c r="C28" s="177" t="s">
        <v>135</v>
      </c>
      <c r="D28" s="147" t="s">
        <v>134</v>
      </c>
      <c r="E28" s="153">
        <v>40</v>
      </c>
      <c r="F28" s="155">
        <f t="shared" si="0"/>
        <v>0</v>
      </c>
      <c r="G28" s="155">
        <f t="shared" si="1"/>
        <v>0</v>
      </c>
      <c r="H28" s="156"/>
      <c r="I28" s="155">
        <f t="shared" si="2"/>
        <v>0</v>
      </c>
      <c r="J28" s="156"/>
      <c r="K28" s="155">
        <f t="shared" si="3"/>
        <v>0</v>
      </c>
      <c r="L28" s="155">
        <v>21</v>
      </c>
      <c r="M28" s="155">
        <f t="shared" si="4"/>
        <v>0</v>
      </c>
      <c r="N28" s="148">
        <v>0</v>
      </c>
      <c r="O28" s="148">
        <f t="shared" si="5"/>
        <v>0</v>
      </c>
      <c r="P28" s="148">
        <v>0</v>
      </c>
      <c r="Q28" s="148">
        <f t="shared" si="6"/>
        <v>0</v>
      </c>
      <c r="R28" s="148"/>
      <c r="S28" s="148"/>
      <c r="T28" s="149">
        <v>1</v>
      </c>
      <c r="U28" s="148">
        <f t="shared" si="7"/>
        <v>40</v>
      </c>
      <c r="V28" s="140"/>
      <c r="W28" s="140"/>
      <c r="X28" s="140"/>
      <c r="Y28" s="140"/>
      <c r="Z28" s="140"/>
      <c r="AA28" s="140"/>
      <c r="AB28" s="140"/>
      <c r="AC28" s="140"/>
      <c r="AD28" s="140"/>
      <c r="AE28" s="140" t="s">
        <v>97</v>
      </c>
      <c r="AF28" s="140"/>
      <c r="AG28" s="140"/>
      <c r="AH28" s="140"/>
      <c r="AI28" s="140"/>
      <c r="AJ28" s="140"/>
      <c r="AK28" s="140"/>
      <c r="AL28" s="140"/>
      <c r="AM28" s="140"/>
      <c r="AN28" s="140"/>
      <c r="AO28" s="140"/>
      <c r="AP28" s="140"/>
      <c r="AQ28" s="140"/>
      <c r="AR28" s="140"/>
      <c r="AS28" s="140"/>
      <c r="AT28" s="140"/>
      <c r="AU28" s="140"/>
      <c r="AV28" s="140"/>
      <c r="AW28" s="140"/>
      <c r="AX28" s="140"/>
      <c r="AY28" s="140"/>
      <c r="AZ28" s="140"/>
      <c r="BA28" s="140"/>
      <c r="BB28" s="140"/>
      <c r="BC28" s="140"/>
      <c r="BD28" s="140"/>
      <c r="BE28" s="140"/>
      <c r="BF28" s="140"/>
      <c r="BG28" s="140"/>
      <c r="BH28" s="140"/>
    </row>
    <row r="29" spans="1:60" x14ac:dyDescent="0.25">
      <c r="A29" s="142" t="s">
        <v>92</v>
      </c>
      <c r="B29" s="142" t="s">
        <v>63</v>
      </c>
      <c r="C29" s="178" t="s">
        <v>64</v>
      </c>
      <c r="D29" s="150"/>
      <c r="E29" s="154"/>
      <c r="F29" s="157"/>
      <c r="G29" s="157">
        <f>SUMIF(AE30:AE30,"&lt;&gt;NOR",G30:G30)</f>
        <v>0</v>
      </c>
      <c r="H29" s="157"/>
      <c r="I29" s="157">
        <f>SUM(I30:I30)</f>
        <v>0</v>
      </c>
      <c r="J29" s="157"/>
      <c r="K29" s="157">
        <f>SUM(K30:K30)</f>
        <v>0</v>
      </c>
      <c r="L29" s="157"/>
      <c r="M29" s="157">
        <f>SUM(M30:M30)</f>
        <v>0</v>
      </c>
      <c r="N29" s="151"/>
      <c r="O29" s="151">
        <f>SUM(O30:O30)</f>
        <v>0</v>
      </c>
      <c r="P29" s="151"/>
      <c r="Q29" s="151">
        <f>SUM(Q30:Q30)</f>
        <v>0</v>
      </c>
      <c r="R29" s="151"/>
      <c r="S29" s="151"/>
      <c r="T29" s="152"/>
      <c r="U29" s="151">
        <f>SUM(U30:U30)</f>
        <v>12</v>
      </c>
      <c r="AE29" t="s">
        <v>93</v>
      </c>
    </row>
    <row r="30" spans="1:60" outlineLevel="1" x14ac:dyDescent="0.25">
      <c r="A30" s="141">
        <v>20</v>
      </c>
      <c r="B30" s="141" t="s">
        <v>136</v>
      </c>
      <c r="C30" s="177" t="s">
        <v>137</v>
      </c>
      <c r="D30" s="147" t="s">
        <v>134</v>
      </c>
      <c r="E30" s="153">
        <v>12</v>
      </c>
      <c r="F30" s="155">
        <f>H30+J30</f>
        <v>0</v>
      </c>
      <c r="G30" s="155">
        <f>ROUND(E30*F30,2)</f>
        <v>0</v>
      </c>
      <c r="H30" s="156"/>
      <c r="I30" s="155">
        <f>ROUND(E30*H30,2)</f>
        <v>0</v>
      </c>
      <c r="J30" s="156"/>
      <c r="K30" s="155">
        <f>ROUND(E30*J30,2)</f>
        <v>0</v>
      </c>
      <c r="L30" s="155">
        <v>21</v>
      </c>
      <c r="M30" s="155">
        <f>G30*(1+L30/100)</f>
        <v>0</v>
      </c>
      <c r="N30" s="148">
        <v>0</v>
      </c>
      <c r="O30" s="148">
        <f>ROUND(E30*N30,5)</f>
        <v>0</v>
      </c>
      <c r="P30" s="148">
        <v>0</v>
      </c>
      <c r="Q30" s="148">
        <f>ROUND(E30*P30,5)</f>
        <v>0</v>
      </c>
      <c r="R30" s="148"/>
      <c r="S30" s="148"/>
      <c r="T30" s="149">
        <v>1</v>
      </c>
      <c r="U30" s="148">
        <f>ROUND(E30*T30,2)</f>
        <v>12</v>
      </c>
      <c r="V30" s="140"/>
      <c r="W30" s="140"/>
      <c r="X30" s="140"/>
      <c r="Y30" s="140"/>
      <c r="Z30" s="140"/>
      <c r="AA30" s="140"/>
      <c r="AB30" s="140"/>
      <c r="AC30" s="140"/>
      <c r="AD30" s="140"/>
      <c r="AE30" s="140" t="s">
        <v>97</v>
      </c>
      <c r="AF30" s="140"/>
      <c r="AG30" s="140"/>
      <c r="AH30" s="140"/>
      <c r="AI30" s="140"/>
      <c r="AJ30" s="140"/>
      <c r="AK30" s="140"/>
      <c r="AL30" s="140"/>
      <c r="AM30" s="140"/>
      <c r="AN30" s="140"/>
      <c r="AO30" s="140"/>
      <c r="AP30" s="140"/>
      <c r="AQ30" s="140"/>
      <c r="AR30" s="140"/>
      <c r="AS30" s="140"/>
      <c r="AT30" s="140"/>
      <c r="AU30" s="140"/>
      <c r="AV30" s="140"/>
      <c r="AW30" s="140"/>
      <c r="AX30" s="140"/>
      <c r="AY30" s="140"/>
      <c r="AZ30" s="140"/>
      <c r="BA30" s="140"/>
      <c r="BB30" s="140"/>
      <c r="BC30" s="140"/>
      <c r="BD30" s="140"/>
      <c r="BE30" s="140"/>
      <c r="BF30" s="140"/>
      <c r="BG30" s="140"/>
      <c r="BH30" s="140"/>
    </row>
    <row r="31" spans="1:60" x14ac:dyDescent="0.25">
      <c r="A31" s="142" t="s">
        <v>92</v>
      </c>
      <c r="B31" s="142" t="s">
        <v>65</v>
      </c>
      <c r="C31" s="178" t="s">
        <v>27</v>
      </c>
      <c r="D31" s="150"/>
      <c r="E31" s="154"/>
      <c r="F31" s="157"/>
      <c r="G31" s="157">
        <f>SUMIF(AE32:AE33,"&lt;&gt;NOR",G32:G33)</f>
        <v>0</v>
      </c>
      <c r="H31" s="157"/>
      <c r="I31" s="157">
        <f>SUM(I32:I33)</f>
        <v>0</v>
      </c>
      <c r="J31" s="157"/>
      <c r="K31" s="157">
        <f>SUM(K32:K33)</f>
        <v>0</v>
      </c>
      <c r="L31" s="157"/>
      <c r="M31" s="157">
        <f>SUM(M32:M33)</f>
        <v>0</v>
      </c>
      <c r="N31" s="151"/>
      <c r="O31" s="151">
        <f>SUM(O32:O33)</f>
        <v>0</v>
      </c>
      <c r="P31" s="151"/>
      <c r="Q31" s="151">
        <f>SUM(Q32:Q33)</f>
        <v>0</v>
      </c>
      <c r="R31" s="151"/>
      <c r="S31" s="151"/>
      <c r="T31" s="152"/>
      <c r="U31" s="151">
        <f>SUM(U32:U33)</f>
        <v>0.02</v>
      </c>
      <c r="AE31" t="s">
        <v>93</v>
      </c>
    </row>
    <row r="32" spans="1:60" outlineLevel="1" x14ac:dyDescent="0.25">
      <c r="A32" s="141">
        <v>21</v>
      </c>
      <c r="B32" s="141" t="s">
        <v>138</v>
      </c>
      <c r="C32" s="177" t="s">
        <v>139</v>
      </c>
      <c r="D32" s="147" t="s">
        <v>0</v>
      </c>
      <c r="E32" s="153">
        <v>3</v>
      </c>
      <c r="F32" s="155">
        <f>H32+J32</f>
        <v>0</v>
      </c>
      <c r="G32" s="155">
        <f>ROUND(E32*F32,2)</f>
        <v>0</v>
      </c>
      <c r="H32" s="156"/>
      <c r="I32" s="155">
        <f>ROUND(E32*H32,2)</f>
        <v>0</v>
      </c>
      <c r="J32" s="156"/>
      <c r="K32" s="155">
        <f>ROUND(E32*J32,2)</f>
        <v>0</v>
      </c>
      <c r="L32" s="155">
        <v>21</v>
      </c>
      <c r="M32" s="155">
        <f>G32*(1+L32/100)</f>
        <v>0</v>
      </c>
      <c r="N32" s="148">
        <v>0</v>
      </c>
      <c r="O32" s="148">
        <f>ROUND(E32*N32,5)</f>
        <v>0</v>
      </c>
      <c r="P32" s="148">
        <v>0</v>
      </c>
      <c r="Q32" s="148">
        <f>ROUND(E32*P32,5)</f>
        <v>0</v>
      </c>
      <c r="R32" s="148"/>
      <c r="S32" s="148"/>
      <c r="T32" s="149">
        <v>0</v>
      </c>
      <c r="U32" s="148">
        <f>ROUND(E32*T32,2)</f>
        <v>0</v>
      </c>
      <c r="V32" s="140"/>
      <c r="W32" s="140"/>
      <c r="X32" s="140"/>
      <c r="Y32" s="140"/>
      <c r="Z32" s="140"/>
      <c r="AA32" s="140"/>
      <c r="AB32" s="140"/>
      <c r="AC32" s="140"/>
      <c r="AD32" s="140"/>
      <c r="AE32" s="140" t="s">
        <v>97</v>
      </c>
      <c r="AF32" s="140"/>
      <c r="AG32" s="140"/>
      <c r="AH32" s="140"/>
      <c r="AI32" s="140"/>
      <c r="AJ32" s="140"/>
      <c r="AK32" s="140"/>
      <c r="AL32" s="140"/>
      <c r="AM32" s="140"/>
      <c r="AN32" s="140"/>
      <c r="AO32" s="140"/>
      <c r="AP32" s="140"/>
      <c r="AQ32" s="140"/>
      <c r="AR32" s="140"/>
      <c r="AS32" s="140"/>
      <c r="AT32" s="140"/>
      <c r="AU32" s="140"/>
      <c r="AV32" s="140"/>
      <c r="AW32" s="140"/>
      <c r="AX32" s="140"/>
      <c r="AY32" s="140"/>
      <c r="AZ32" s="140"/>
      <c r="BA32" s="140"/>
      <c r="BB32" s="140"/>
      <c r="BC32" s="140"/>
      <c r="BD32" s="140"/>
      <c r="BE32" s="140"/>
      <c r="BF32" s="140"/>
      <c r="BG32" s="140"/>
      <c r="BH32" s="140"/>
    </row>
    <row r="33" spans="1:60" outlineLevel="1" x14ac:dyDescent="0.25">
      <c r="A33" s="141">
        <v>22</v>
      </c>
      <c r="B33" s="141" t="s">
        <v>140</v>
      </c>
      <c r="C33" s="177" t="s">
        <v>141</v>
      </c>
      <c r="D33" s="147" t="s">
        <v>0</v>
      </c>
      <c r="E33" s="153">
        <v>6</v>
      </c>
      <c r="F33" s="155">
        <f>H33+J33</f>
        <v>0</v>
      </c>
      <c r="G33" s="155">
        <f>ROUND(E33*F33,2)</f>
        <v>0</v>
      </c>
      <c r="H33" s="156"/>
      <c r="I33" s="155">
        <f>ROUND(E33*H33,2)</f>
        <v>0</v>
      </c>
      <c r="J33" s="156"/>
      <c r="K33" s="155">
        <f>ROUND(E33*J33,2)</f>
        <v>0</v>
      </c>
      <c r="L33" s="155">
        <v>21</v>
      </c>
      <c r="M33" s="155">
        <f>G33*(1+L33/100)</f>
        <v>0</v>
      </c>
      <c r="N33" s="148">
        <v>0</v>
      </c>
      <c r="O33" s="148">
        <f>ROUND(E33*N33,5)</f>
        <v>0</v>
      </c>
      <c r="P33" s="148">
        <v>0</v>
      </c>
      <c r="Q33" s="148">
        <f>ROUND(E33*P33,5)</f>
        <v>0</v>
      </c>
      <c r="R33" s="148"/>
      <c r="S33" s="148"/>
      <c r="T33" s="149">
        <v>2.8E-3</v>
      </c>
      <c r="U33" s="148">
        <f>ROUND(E33*T33,2)</f>
        <v>0.02</v>
      </c>
      <c r="V33" s="140"/>
      <c r="W33" s="140"/>
      <c r="X33" s="140"/>
      <c r="Y33" s="140"/>
      <c r="Z33" s="140"/>
      <c r="AA33" s="140"/>
      <c r="AB33" s="140"/>
      <c r="AC33" s="140"/>
      <c r="AD33" s="140"/>
      <c r="AE33" s="140" t="s">
        <v>97</v>
      </c>
      <c r="AF33" s="140"/>
      <c r="AG33" s="140"/>
      <c r="AH33" s="140"/>
      <c r="AI33" s="140"/>
      <c r="AJ33" s="140"/>
      <c r="AK33" s="140"/>
      <c r="AL33" s="140"/>
      <c r="AM33" s="140"/>
      <c r="AN33" s="140"/>
      <c r="AO33" s="140"/>
      <c r="AP33" s="140"/>
      <c r="AQ33" s="140"/>
      <c r="AR33" s="140"/>
      <c r="AS33" s="140"/>
      <c r="AT33" s="140"/>
      <c r="AU33" s="140"/>
      <c r="AV33" s="140"/>
      <c r="AW33" s="140"/>
      <c r="AX33" s="140"/>
      <c r="AY33" s="140"/>
      <c r="AZ33" s="140"/>
      <c r="BA33" s="140"/>
      <c r="BB33" s="140"/>
      <c r="BC33" s="140"/>
      <c r="BD33" s="140"/>
      <c r="BE33" s="140"/>
      <c r="BF33" s="140"/>
      <c r="BG33" s="140"/>
      <c r="BH33" s="140"/>
    </row>
    <row r="34" spans="1:60" x14ac:dyDescent="0.25">
      <c r="A34" s="142" t="s">
        <v>92</v>
      </c>
      <c r="B34" s="142" t="s">
        <v>66</v>
      </c>
      <c r="C34" s="178" t="s">
        <v>26</v>
      </c>
      <c r="D34" s="150"/>
      <c r="E34" s="154"/>
      <c r="F34" s="157"/>
      <c r="G34" s="157">
        <f>SUMIF(AE35:AE37,"&lt;&gt;NOR",G35:G37)</f>
        <v>0</v>
      </c>
      <c r="H34" s="157"/>
      <c r="I34" s="157">
        <f>SUM(I35:I37)</f>
        <v>0</v>
      </c>
      <c r="J34" s="157"/>
      <c r="K34" s="157">
        <f>SUM(K35:K37)</f>
        <v>0</v>
      </c>
      <c r="L34" s="157"/>
      <c r="M34" s="157">
        <f>SUM(M35:M37)</f>
        <v>0</v>
      </c>
      <c r="N34" s="151"/>
      <c r="O34" s="151">
        <f>SUM(O35:O37)</f>
        <v>0</v>
      </c>
      <c r="P34" s="151"/>
      <c r="Q34" s="151">
        <f>SUM(Q35:Q37)</f>
        <v>0</v>
      </c>
      <c r="R34" s="151"/>
      <c r="S34" s="151"/>
      <c r="T34" s="152"/>
      <c r="U34" s="151">
        <f>SUM(U35:U37)</f>
        <v>0</v>
      </c>
      <c r="AE34" t="s">
        <v>93</v>
      </c>
    </row>
    <row r="35" spans="1:60" outlineLevel="1" x14ac:dyDescent="0.25">
      <c r="A35" s="141">
        <v>23</v>
      </c>
      <c r="B35" s="141" t="s">
        <v>142</v>
      </c>
      <c r="C35" s="177" t="s">
        <v>143</v>
      </c>
      <c r="D35" s="147" t="s">
        <v>144</v>
      </c>
      <c r="E35" s="153">
        <v>12</v>
      </c>
      <c r="F35" s="155">
        <f>H35+J35</f>
        <v>0</v>
      </c>
      <c r="G35" s="155">
        <f>ROUND(E35*F35,2)</f>
        <v>0</v>
      </c>
      <c r="H35" s="156"/>
      <c r="I35" s="155">
        <f>ROUND(E35*H35,2)</f>
        <v>0</v>
      </c>
      <c r="J35" s="156"/>
      <c r="K35" s="155">
        <f>ROUND(E35*J35,2)</f>
        <v>0</v>
      </c>
      <c r="L35" s="155">
        <v>21</v>
      </c>
      <c r="M35" s="155">
        <f>G35*(1+L35/100)</f>
        <v>0</v>
      </c>
      <c r="N35" s="148">
        <v>0</v>
      </c>
      <c r="O35" s="148">
        <f>ROUND(E35*N35,5)</f>
        <v>0</v>
      </c>
      <c r="P35" s="148">
        <v>0</v>
      </c>
      <c r="Q35" s="148">
        <f>ROUND(E35*P35,5)</f>
        <v>0</v>
      </c>
      <c r="R35" s="148"/>
      <c r="S35" s="148"/>
      <c r="T35" s="149">
        <v>0</v>
      </c>
      <c r="U35" s="148">
        <f>ROUND(E35*T35,2)</f>
        <v>0</v>
      </c>
      <c r="V35" s="140"/>
      <c r="W35" s="140"/>
      <c r="X35" s="140"/>
      <c r="Y35" s="140"/>
      <c r="Z35" s="140"/>
      <c r="AA35" s="140"/>
      <c r="AB35" s="140"/>
      <c r="AC35" s="140"/>
      <c r="AD35" s="140"/>
      <c r="AE35" s="140" t="s">
        <v>97</v>
      </c>
      <c r="AF35" s="140"/>
      <c r="AG35" s="140"/>
      <c r="AH35" s="140"/>
      <c r="AI35" s="140"/>
      <c r="AJ35" s="140"/>
      <c r="AK35" s="140"/>
      <c r="AL35" s="140"/>
      <c r="AM35" s="140"/>
      <c r="AN35" s="140"/>
      <c r="AO35" s="140"/>
      <c r="AP35" s="140"/>
      <c r="AQ35" s="140"/>
      <c r="AR35" s="140"/>
      <c r="AS35" s="140"/>
      <c r="AT35" s="140"/>
      <c r="AU35" s="140"/>
      <c r="AV35" s="140"/>
      <c r="AW35" s="140"/>
      <c r="AX35" s="140"/>
      <c r="AY35" s="140"/>
      <c r="AZ35" s="140"/>
      <c r="BA35" s="140"/>
      <c r="BB35" s="140"/>
      <c r="BC35" s="140"/>
      <c r="BD35" s="140"/>
      <c r="BE35" s="140"/>
      <c r="BF35" s="140"/>
      <c r="BG35" s="140"/>
      <c r="BH35" s="140"/>
    </row>
    <row r="36" spans="1:60" outlineLevel="1" x14ac:dyDescent="0.25">
      <c r="A36" s="141">
        <v>24</v>
      </c>
      <c r="B36" s="141" t="s">
        <v>145</v>
      </c>
      <c r="C36" s="177" t="s">
        <v>146</v>
      </c>
      <c r="D36" s="147" t="s">
        <v>144</v>
      </c>
      <c r="E36" s="153">
        <v>1</v>
      </c>
      <c r="F36" s="155">
        <f>H36+J36</f>
        <v>0</v>
      </c>
      <c r="G36" s="155">
        <f>ROUND(E36*F36,2)</f>
        <v>0</v>
      </c>
      <c r="H36" s="156"/>
      <c r="I36" s="155">
        <f>ROUND(E36*H36,2)</f>
        <v>0</v>
      </c>
      <c r="J36" s="156"/>
      <c r="K36" s="155">
        <f>ROUND(E36*J36,2)</f>
        <v>0</v>
      </c>
      <c r="L36" s="155">
        <v>21</v>
      </c>
      <c r="M36" s="155">
        <f>G36*(1+L36/100)</f>
        <v>0</v>
      </c>
      <c r="N36" s="148">
        <v>0</v>
      </c>
      <c r="O36" s="148">
        <f>ROUND(E36*N36,5)</f>
        <v>0</v>
      </c>
      <c r="P36" s="148">
        <v>0</v>
      </c>
      <c r="Q36" s="148">
        <f>ROUND(E36*P36,5)</f>
        <v>0</v>
      </c>
      <c r="R36" s="148"/>
      <c r="S36" s="148"/>
      <c r="T36" s="149">
        <v>0</v>
      </c>
      <c r="U36" s="148">
        <f>ROUND(E36*T36,2)</f>
        <v>0</v>
      </c>
      <c r="V36" s="140"/>
      <c r="W36" s="140"/>
      <c r="X36" s="140"/>
      <c r="Y36" s="140"/>
      <c r="Z36" s="140"/>
      <c r="AA36" s="140"/>
      <c r="AB36" s="140"/>
      <c r="AC36" s="140"/>
      <c r="AD36" s="140"/>
      <c r="AE36" s="140" t="s">
        <v>97</v>
      </c>
      <c r="AF36" s="140"/>
      <c r="AG36" s="140"/>
      <c r="AH36" s="140"/>
      <c r="AI36" s="140"/>
      <c r="AJ36" s="140"/>
      <c r="AK36" s="140"/>
      <c r="AL36" s="140"/>
      <c r="AM36" s="140"/>
      <c r="AN36" s="140"/>
      <c r="AO36" s="140"/>
      <c r="AP36" s="140"/>
      <c r="AQ36" s="140"/>
      <c r="AR36" s="140"/>
      <c r="AS36" s="140"/>
      <c r="AT36" s="140"/>
      <c r="AU36" s="140"/>
      <c r="AV36" s="140"/>
      <c r="AW36" s="140"/>
      <c r="AX36" s="140"/>
      <c r="AY36" s="140"/>
      <c r="AZ36" s="140"/>
      <c r="BA36" s="140"/>
      <c r="BB36" s="140"/>
      <c r="BC36" s="140"/>
      <c r="BD36" s="140"/>
      <c r="BE36" s="140"/>
      <c r="BF36" s="140"/>
      <c r="BG36" s="140"/>
      <c r="BH36" s="140"/>
    </row>
    <row r="37" spans="1:60" outlineLevel="1" x14ac:dyDescent="0.25">
      <c r="A37" s="166">
        <v>25</v>
      </c>
      <c r="B37" s="166" t="s">
        <v>147</v>
      </c>
      <c r="C37" s="179" t="s">
        <v>148</v>
      </c>
      <c r="D37" s="167" t="s">
        <v>144</v>
      </c>
      <c r="E37" s="168">
        <v>1</v>
      </c>
      <c r="F37" s="169">
        <f>H37+J37</f>
        <v>0</v>
      </c>
      <c r="G37" s="169">
        <f>ROUND(E37*F37,2)</f>
        <v>0</v>
      </c>
      <c r="H37" s="170"/>
      <c r="I37" s="169">
        <f>ROUND(E37*H37,2)</f>
        <v>0</v>
      </c>
      <c r="J37" s="170"/>
      <c r="K37" s="169">
        <f>ROUND(E37*J37,2)</f>
        <v>0</v>
      </c>
      <c r="L37" s="169">
        <v>21</v>
      </c>
      <c r="M37" s="169">
        <f>G37*(1+L37/100)</f>
        <v>0</v>
      </c>
      <c r="N37" s="171">
        <v>0</v>
      </c>
      <c r="O37" s="171">
        <f>ROUND(E37*N37,5)</f>
        <v>0</v>
      </c>
      <c r="P37" s="171">
        <v>0</v>
      </c>
      <c r="Q37" s="171">
        <f>ROUND(E37*P37,5)</f>
        <v>0</v>
      </c>
      <c r="R37" s="171"/>
      <c r="S37" s="171"/>
      <c r="T37" s="172">
        <v>0</v>
      </c>
      <c r="U37" s="171">
        <f>ROUND(E37*T37,2)</f>
        <v>0</v>
      </c>
      <c r="V37" s="140"/>
      <c r="W37" s="140"/>
      <c r="X37" s="140"/>
      <c r="Y37" s="140"/>
      <c r="Z37" s="140"/>
      <c r="AA37" s="140"/>
      <c r="AB37" s="140"/>
      <c r="AC37" s="140"/>
      <c r="AD37" s="140"/>
      <c r="AE37" s="140" t="s">
        <v>97</v>
      </c>
      <c r="AF37" s="140"/>
      <c r="AG37" s="140"/>
      <c r="AH37" s="140"/>
      <c r="AI37" s="140"/>
      <c r="AJ37" s="140"/>
      <c r="AK37" s="140"/>
      <c r="AL37" s="140"/>
      <c r="AM37" s="140"/>
      <c r="AN37" s="140"/>
      <c r="AO37" s="140"/>
      <c r="AP37" s="140"/>
      <c r="AQ37" s="140"/>
      <c r="AR37" s="140"/>
      <c r="AS37" s="140"/>
      <c r="AT37" s="140"/>
      <c r="AU37" s="140"/>
      <c r="AV37" s="140"/>
      <c r="AW37" s="140"/>
      <c r="AX37" s="140"/>
      <c r="AY37" s="140"/>
      <c r="AZ37" s="140"/>
      <c r="BA37" s="140"/>
      <c r="BB37" s="140"/>
      <c r="BC37" s="140"/>
      <c r="BD37" s="140"/>
      <c r="BE37" s="140"/>
      <c r="BF37" s="140"/>
      <c r="BG37" s="140"/>
      <c r="BH37" s="140"/>
    </row>
    <row r="38" spans="1:60" x14ac:dyDescent="0.25">
      <c r="A38" s="4"/>
      <c r="B38" s="5" t="s">
        <v>149</v>
      </c>
      <c r="C38" s="180" t="s">
        <v>149</v>
      </c>
      <c r="D38" s="4"/>
      <c r="E38" s="4"/>
      <c r="F38" s="4"/>
      <c r="G38" s="4"/>
      <c r="H38" s="4"/>
      <c r="I38" s="4"/>
      <c r="J38" s="4"/>
      <c r="K38" s="4"/>
      <c r="L38" s="4"/>
      <c r="M38" s="4"/>
      <c r="N38" s="4"/>
      <c r="O38" s="4"/>
      <c r="P38" s="4"/>
      <c r="Q38" s="4"/>
      <c r="R38" s="4"/>
      <c r="S38" s="4"/>
      <c r="T38" s="4"/>
      <c r="U38" s="4"/>
      <c r="AC38">
        <v>12</v>
      </c>
      <c r="AD38">
        <v>21</v>
      </c>
    </row>
    <row r="39" spans="1:60" x14ac:dyDescent="0.25">
      <c r="A39" s="173"/>
      <c r="B39" s="174" t="s">
        <v>28</v>
      </c>
      <c r="C39" s="181" t="s">
        <v>149</v>
      </c>
      <c r="D39" s="175"/>
      <c r="E39" s="175"/>
      <c r="F39" s="175"/>
      <c r="G39" s="176">
        <f>G8+G10+G29+G31+G34</f>
        <v>0</v>
      </c>
      <c r="H39" s="4"/>
      <c r="I39" s="4"/>
      <c r="J39" s="4"/>
      <c r="K39" s="4"/>
      <c r="L39" s="4"/>
      <c r="M39" s="4"/>
      <c r="N39" s="4"/>
      <c r="O39" s="4"/>
      <c r="P39" s="4"/>
      <c r="Q39" s="4"/>
      <c r="R39" s="4"/>
      <c r="S39" s="4"/>
      <c r="T39" s="4"/>
      <c r="U39" s="4"/>
      <c r="AC39">
        <f>SUMIF(L7:L37,AC38,G7:G37)</f>
        <v>0</v>
      </c>
      <c r="AD39">
        <f>SUMIF(L7:L37,AD38,G7:G37)</f>
        <v>0</v>
      </c>
      <c r="AE39" t="s">
        <v>150</v>
      </c>
    </row>
    <row r="40" spans="1:60" x14ac:dyDescent="0.25">
      <c r="A40" s="4"/>
      <c r="B40" s="5" t="s">
        <v>149</v>
      </c>
      <c r="C40" s="180" t="s">
        <v>149</v>
      </c>
      <c r="D40" s="4"/>
      <c r="E40" s="4"/>
      <c r="F40" s="4"/>
      <c r="G40" s="4"/>
      <c r="H40" s="4"/>
      <c r="I40" s="4"/>
      <c r="J40" s="4"/>
      <c r="K40" s="4"/>
      <c r="L40" s="4"/>
      <c r="M40" s="4"/>
      <c r="N40" s="4"/>
      <c r="O40" s="4"/>
      <c r="P40" s="4"/>
      <c r="Q40" s="4"/>
      <c r="R40" s="4"/>
      <c r="S40" s="4"/>
      <c r="T40" s="4"/>
      <c r="U40" s="4"/>
    </row>
    <row r="41" spans="1:60" x14ac:dyDescent="0.25">
      <c r="A41" s="4"/>
      <c r="B41" s="5" t="s">
        <v>149</v>
      </c>
      <c r="C41" s="180" t="s">
        <v>149</v>
      </c>
      <c r="D41" s="4"/>
      <c r="E41" s="4"/>
      <c r="F41" s="4"/>
      <c r="G41" s="4"/>
      <c r="H41" s="4"/>
      <c r="I41" s="4"/>
      <c r="J41" s="4"/>
      <c r="K41" s="4"/>
      <c r="L41" s="4"/>
      <c r="M41" s="4"/>
      <c r="N41" s="4"/>
      <c r="O41" s="4"/>
      <c r="P41" s="4"/>
      <c r="Q41" s="4"/>
      <c r="R41" s="4"/>
      <c r="S41" s="4"/>
      <c r="T41" s="4"/>
      <c r="U41" s="4"/>
    </row>
    <row r="42" spans="1:60" x14ac:dyDescent="0.25">
      <c r="A42" s="239" t="s">
        <v>151</v>
      </c>
      <c r="B42" s="239"/>
      <c r="C42" s="240"/>
      <c r="D42" s="4"/>
      <c r="E42" s="4"/>
      <c r="F42" s="4"/>
      <c r="G42" s="4"/>
      <c r="H42" s="4"/>
      <c r="I42" s="4"/>
      <c r="J42" s="4"/>
      <c r="K42" s="4"/>
      <c r="L42" s="4"/>
      <c r="M42" s="4"/>
      <c r="N42" s="4"/>
      <c r="O42" s="4"/>
      <c r="P42" s="4"/>
      <c r="Q42" s="4"/>
      <c r="R42" s="4"/>
      <c r="S42" s="4"/>
      <c r="T42" s="4"/>
      <c r="U42" s="4"/>
    </row>
    <row r="43" spans="1:60" x14ac:dyDescent="0.25">
      <c r="A43" s="241"/>
      <c r="B43" s="242"/>
      <c r="C43" s="243"/>
      <c r="D43" s="242"/>
      <c r="E43" s="242"/>
      <c r="F43" s="242"/>
      <c r="G43" s="244"/>
      <c r="H43" s="4"/>
      <c r="I43" s="4"/>
      <c r="J43" s="4"/>
      <c r="K43" s="4"/>
      <c r="L43" s="4"/>
      <c r="M43" s="4"/>
      <c r="N43" s="4"/>
      <c r="O43" s="4"/>
      <c r="P43" s="4"/>
      <c r="Q43" s="4"/>
      <c r="R43" s="4"/>
      <c r="S43" s="4"/>
      <c r="T43" s="4"/>
      <c r="U43" s="4"/>
      <c r="AE43" t="s">
        <v>152</v>
      </c>
    </row>
    <row r="44" spans="1:60" x14ac:dyDescent="0.25">
      <c r="A44" s="245"/>
      <c r="B44" s="246"/>
      <c r="C44" s="247"/>
      <c r="D44" s="246"/>
      <c r="E44" s="246"/>
      <c r="F44" s="246"/>
      <c r="G44" s="248"/>
      <c r="H44" s="4"/>
      <c r="I44" s="4"/>
      <c r="J44" s="4"/>
      <c r="K44" s="4"/>
      <c r="L44" s="4"/>
      <c r="M44" s="4"/>
      <c r="N44" s="4"/>
      <c r="O44" s="4"/>
      <c r="P44" s="4"/>
      <c r="Q44" s="4"/>
      <c r="R44" s="4"/>
      <c r="S44" s="4"/>
      <c r="T44" s="4"/>
      <c r="U44" s="4"/>
    </row>
    <row r="45" spans="1:60" x14ac:dyDescent="0.25">
      <c r="A45" s="245"/>
      <c r="B45" s="246"/>
      <c r="C45" s="247"/>
      <c r="D45" s="246"/>
      <c r="E45" s="246"/>
      <c r="F45" s="246"/>
      <c r="G45" s="248"/>
      <c r="H45" s="4"/>
      <c r="I45" s="4"/>
      <c r="J45" s="4"/>
      <c r="K45" s="4"/>
      <c r="L45" s="4"/>
      <c r="M45" s="4"/>
      <c r="N45" s="4"/>
      <c r="O45" s="4"/>
      <c r="P45" s="4"/>
      <c r="Q45" s="4"/>
      <c r="R45" s="4"/>
      <c r="S45" s="4"/>
      <c r="T45" s="4"/>
      <c r="U45" s="4"/>
    </row>
    <row r="46" spans="1:60" x14ac:dyDescent="0.25">
      <c r="A46" s="245"/>
      <c r="B46" s="246"/>
      <c r="C46" s="247"/>
      <c r="D46" s="246"/>
      <c r="E46" s="246"/>
      <c r="F46" s="246"/>
      <c r="G46" s="248"/>
      <c r="H46" s="4"/>
      <c r="I46" s="4"/>
      <c r="J46" s="4"/>
      <c r="K46" s="4"/>
      <c r="L46" s="4"/>
      <c r="M46" s="4"/>
      <c r="N46" s="4"/>
      <c r="O46" s="4"/>
      <c r="P46" s="4"/>
      <c r="Q46" s="4"/>
      <c r="R46" s="4"/>
      <c r="S46" s="4"/>
      <c r="T46" s="4"/>
      <c r="U46" s="4"/>
    </row>
    <row r="47" spans="1:60" x14ac:dyDescent="0.25">
      <c r="A47" s="249"/>
      <c r="B47" s="250"/>
      <c r="C47" s="251"/>
      <c r="D47" s="250"/>
      <c r="E47" s="250"/>
      <c r="F47" s="250"/>
      <c r="G47" s="252"/>
      <c r="H47" s="4"/>
      <c r="I47" s="4"/>
      <c r="J47" s="4"/>
      <c r="K47" s="4"/>
      <c r="L47" s="4"/>
      <c r="M47" s="4"/>
      <c r="N47" s="4"/>
      <c r="O47" s="4"/>
      <c r="P47" s="4"/>
      <c r="Q47" s="4"/>
      <c r="R47" s="4"/>
      <c r="S47" s="4"/>
      <c r="T47" s="4"/>
      <c r="U47" s="4"/>
    </row>
    <row r="48" spans="1:60" x14ac:dyDescent="0.25">
      <c r="A48" s="4"/>
      <c r="B48" s="5" t="s">
        <v>149</v>
      </c>
      <c r="C48" s="180" t="s">
        <v>149</v>
      </c>
      <c r="D48" s="4"/>
      <c r="E48" s="4"/>
      <c r="F48" s="4"/>
      <c r="G48" s="4"/>
      <c r="H48" s="4"/>
      <c r="I48" s="4"/>
      <c r="J48" s="4"/>
      <c r="K48" s="4"/>
      <c r="L48" s="4"/>
      <c r="M48" s="4"/>
      <c r="N48" s="4"/>
      <c r="O48" s="4"/>
      <c r="P48" s="4"/>
      <c r="Q48" s="4"/>
      <c r="R48" s="4"/>
      <c r="S48" s="4"/>
      <c r="T48" s="4"/>
      <c r="U48" s="4"/>
    </row>
    <row r="49" spans="3:31" x14ac:dyDescent="0.25">
      <c r="C49" s="182"/>
      <c r="AE49" t="s">
        <v>153</v>
      </c>
    </row>
  </sheetData>
  <mergeCells count="7">
    <mergeCell ref="A42:C42"/>
    <mergeCell ref="A43:G47"/>
    <mergeCell ref="H2:P2"/>
    <mergeCell ref="A1:G1"/>
    <mergeCell ref="C2:G2"/>
    <mergeCell ref="C3:G3"/>
    <mergeCell ref="C4:G4"/>
  </mergeCells>
  <pageMargins left="0.39370078740157499" right="0.196850393700787" top="0.78740157499999996" bottom="0.78740157499999996"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47</vt:i4>
      </vt:variant>
    </vt:vector>
  </HeadingPairs>
  <TitlesOfParts>
    <vt:vector size="51" baseType="lpstr">
      <vt:lpstr>Pokyny pro vyplnění</vt:lpstr>
      <vt:lpstr>Krycí list</vt:lpstr>
      <vt:lpstr>VzorPolozky</vt:lpstr>
      <vt:lpstr>Rozpočet Pol</vt:lpstr>
      <vt:lpstr>'Krycí list'!CelkemDPHVypocet</vt:lpstr>
      <vt:lpstr>CenaCelkem</vt:lpstr>
      <vt:lpstr>CenaCelkemBezDPH</vt:lpstr>
      <vt:lpstr>'Krycí list'!CenaCelkemVypocet</vt:lpstr>
      <vt:lpstr>cisloobjektu</vt:lpstr>
      <vt:lpstr>'Krycí list'!CisloStavby</vt:lpstr>
      <vt:lpstr>CisloStavebnihoRozpoctu</vt:lpstr>
      <vt:lpstr>dadresa</vt:lpstr>
      <vt:lpstr>'Krycí list'!DIČ</vt:lpstr>
      <vt:lpstr>dmisto</vt:lpstr>
      <vt:lpstr>DPHSni</vt:lpstr>
      <vt:lpstr>DPHZakl</vt:lpstr>
      <vt:lpstr>'Krycí list'!dpsc</vt:lpstr>
      <vt:lpstr>'Krycí list'!IČO</vt:lpstr>
      <vt:lpstr>Mena</vt:lpstr>
      <vt:lpstr>MistoStavby</vt:lpstr>
      <vt:lpstr>nazevobjektu</vt:lpstr>
      <vt:lpstr>'Krycí list'!NazevStavby</vt:lpstr>
      <vt:lpstr>NazevStavebnihoRozpoctu</vt:lpstr>
      <vt:lpstr>oadresa</vt:lpstr>
      <vt:lpstr>'Krycí list'!Objednatel</vt:lpstr>
      <vt:lpstr>'Krycí list'!Objekt</vt:lpstr>
      <vt:lpstr>'Krycí list'!Oblast_tisku</vt:lpstr>
      <vt:lpstr>'Rozpočet Pol'!Oblast_tisku</vt:lpstr>
      <vt:lpstr>'Krycí list'!odic</vt:lpstr>
      <vt:lpstr>'Krycí list'!oico</vt:lpstr>
      <vt:lpstr>'Krycí list'!omisto</vt:lpstr>
      <vt:lpstr>'Krycí list'!onazev</vt:lpstr>
      <vt:lpstr>'Krycí list'!opsc</vt:lpstr>
      <vt:lpstr>padresa</vt:lpstr>
      <vt:lpstr>pdic</vt:lpstr>
      <vt:lpstr>pico</vt:lpstr>
      <vt:lpstr>pmisto</vt:lpstr>
      <vt:lpstr>PoptavkaID</vt:lpstr>
      <vt:lpstr>pPSC</vt:lpstr>
      <vt:lpstr>Projektant</vt:lpstr>
      <vt:lpstr>'Krycí list'!SazbaDPH1</vt:lpstr>
      <vt:lpstr>'Krycí list'!SazbaDPH2</vt:lpstr>
      <vt:lpstr>Vypracoval</vt:lpstr>
      <vt:lpstr>ZakladDPHSni</vt:lpstr>
      <vt:lpstr>'Krycí list'!ZakladDPHSniVypocet</vt:lpstr>
      <vt:lpstr>ZakladDPHZakl</vt:lpstr>
      <vt:lpstr>'Krycí list'!ZakladDPHZaklVypocet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Antonin Hruska</dc:creator>
  <cp:lastModifiedBy>Dášenka</cp:lastModifiedBy>
  <cp:lastPrinted>2014-02-28T09:52:57Z</cp:lastPrinted>
  <dcterms:created xsi:type="dcterms:W3CDTF">2009-04-08T07:15:50Z</dcterms:created>
  <dcterms:modified xsi:type="dcterms:W3CDTF">2025-10-08T16:41:57Z</dcterms:modified>
</cp:coreProperties>
</file>